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31" activeTab="35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" sheetId="7" r:id="rId7"/>
    <sheet name="5.sz.mell." sheetId="8" r:id="rId8"/>
    <sheet name="6.sz.mell." sheetId="9" r:id="rId9"/>
    <sheet name="7.sz.mell." sheetId="10" r:id="rId10"/>
    <sheet name="8.1. sz. mell. " sheetId="11" r:id="rId11"/>
    <sheet name="9.1. sz. mell" sheetId="12" r:id="rId12"/>
    <sheet name="9.1.1. sz. mell " sheetId="13" r:id="rId13"/>
    <sheet name="9.1.2. sz. mell" sheetId="14" r:id="rId14"/>
    <sheet name="9.2. sz. mell" sheetId="15" r:id="rId15"/>
    <sheet name="9.2.1. sz. mell " sheetId="16" r:id="rId16"/>
    <sheet name="9.2.3. sz. mell " sheetId="17" r:id="rId17"/>
    <sheet name="9.3. sz. mell " sheetId="18" r:id="rId18"/>
    <sheet name="9.3.1. sz. mell " sheetId="19" r:id="rId19"/>
    <sheet name="9.5. sz. mell " sheetId="20" r:id="rId20"/>
    <sheet name="9.5.1. sz. mell " sheetId="21" r:id="rId21"/>
    <sheet name="9.6. sz. mell " sheetId="22" r:id="rId22"/>
    <sheet name="9.6.1. sz. mell  " sheetId="23" r:id="rId23"/>
    <sheet name="9.6.2. sz. mell" sheetId="24" r:id="rId24"/>
    <sheet name="9.7. sz. mell " sheetId="25" r:id="rId25"/>
    <sheet name="9.7.1. sz. mell " sheetId="26" r:id="rId26"/>
    <sheet name="9.7.2. sz. mell " sheetId="27" r:id="rId27"/>
    <sheet name="9.8. sz. mell  " sheetId="28" r:id="rId28"/>
    <sheet name="9.8.1. sz. mell " sheetId="29" r:id="rId29"/>
    <sheet name="int.összesítő" sheetId="30" r:id="rId30"/>
    <sheet name="engedélyezett álláshelyek" sheetId="31" r:id="rId31"/>
    <sheet name="tartalék  " sheetId="32" r:id="rId32"/>
    <sheet name="1. sz tájékoztató t" sheetId="33" r:id="rId33"/>
    <sheet name="3.sz tájékoztató t." sheetId="34" r:id="rId34"/>
    <sheet name="5.sz tájékoztató t." sheetId="35" r:id="rId35"/>
    <sheet name="szakfeladatos Önk" sheetId="36" r:id="rId36"/>
  </sheets>
  <definedNames>
    <definedName name="_xlfn.IFERROR" hidden="1">#NAME?</definedName>
    <definedName name="_xlnm.Print_Titles" localSheetId="11">'9.1. sz. mell'!$1:$6</definedName>
    <definedName name="_xlnm.Print_Titles" localSheetId="12">'9.1.1. sz. mell '!$1:$6</definedName>
    <definedName name="_xlnm.Print_Titles" localSheetId="13">'9.1.2. sz. mell'!$1:$6</definedName>
    <definedName name="_xlnm.Print_Titles" localSheetId="14">'9.2. sz. mell'!$1:$6</definedName>
    <definedName name="_xlnm.Print_Titles" localSheetId="15">'9.2.1. sz. mell '!$1:$6</definedName>
    <definedName name="_xlnm.Print_Titles" localSheetId="16">'9.2.3. sz. mell '!$1:$6</definedName>
    <definedName name="_xlnm.Print_Titles" localSheetId="17">'9.3. sz. mell '!$1:$6</definedName>
    <definedName name="_xlnm.Print_Titles" localSheetId="18">'9.3.1. sz. mell '!$1:$6</definedName>
    <definedName name="_xlnm.Print_Titles" localSheetId="19">'9.5. sz. mell '!$1:$6</definedName>
    <definedName name="_xlnm.Print_Titles" localSheetId="20">'9.5.1. sz. mell '!$1:$6</definedName>
    <definedName name="_xlnm.Print_Titles" localSheetId="21">'9.6. sz. mell '!$1:$6</definedName>
    <definedName name="_xlnm.Print_Titles" localSheetId="22">'9.6.1. sz. mell  '!$1:$6</definedName>
    <definedName name="_xlnm.Print_Titles" localSheetId="23">'9.6.2. sz. mell'!$1:$6</definedName>
    <definedName name="_xlnm.Print_Titles" localSheetId="24">'9.7. sz. mell '!$1:$6</definedName>
    <definedName name="_xlnm.Print_Titles" localSheetId="25">'9.7.1. sz. mell '!$1:$6</definedName>
    <definedName name="_xlnm.Print_Titles" localSheetId="26">'9.7.2. sz. mell '!$1:$6</definedName>
    <definedName name="_xlnm.Print_Titles" localSheetId="27">'9.8. sz. mell  '!$1:$6</definedName>
    <definedName name="_xlnm.Print_Titles" localSheetId="28">'9.8.1. sz. mell '!$1:$6</definedName>
    <definedName name="_xlnm.Print_Area" localSheetId="0">'1.1.sz.mell.'!$A$1:$C$149</definedName>
    <definedName name="_xlnm.Print_Area" localSheetId="1">'1.2.sz.mell.'!$A$1:$C$149</definedName>
    <definedName name="_xlnm.Print_Area" localSheetId="2">'1.3.sz.mell.'!$A$1:$C$149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<sst xmlns="http://schemas.openxmlformats.org/spreadsheetml/2006/main" count="4210" uniqueCount="679">
  <si>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</si>
  <si>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</si>
  <si>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</si>
  <si>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</si>
  <si>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</si>
  <si>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</si>
  <si>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</si>
  <si>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</si>
  <si>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</si>
  <si>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</si>
  <si>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</si>
  <si>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</si>
  <si>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</si>
  <si>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</si>
  <si>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</si>
  <si>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</si>
  <si>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</si>
  <si>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</si>
  <si>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</si>
  <si>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</si>
  <si>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</si>
  <si>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</si>
  <si>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</si>
  <si>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</si>
  <si>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</si>
  <si>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</si>
  <si>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</si>
  <si>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</si>
  <si>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</si>
  <si>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</si>
  <si>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</si>
  <si>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</si>
  <si>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</si>
  <si>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</si>
  <si>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</si>
  <si>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</si>
  <si>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</si>
  <si>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</si>
  <si>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</si>
  <si>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</si>
  <si>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</si>
  <si>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</si>
  <si>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</si>
  <si>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</si>
  <si>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</si>
  <si>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</si>
  <si>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</si>
  <si>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</si>
  <si>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</si>
  <si>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</si>
  <si>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</si>
  <si>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</si>
  <si>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</si>
  <si>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</si>
  <si>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</si>
  <si>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</si>
  <si>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</si>
  <si>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</si>
  <si>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</si>
  <si>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</si>
  <si>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</si>
  <si>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</si>
  <si>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</si>
  <si>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</si>
  <si>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</si>
  <si>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</si>
  <si>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</si>
  <si>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</si>
  <si>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</si>
  <si>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</si>
  <si>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</si>
  <si>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</si>
  <si>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</si>
  <si>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</si>
  <si>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</si>
  <si>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</si>
  <si>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</si>
  <si>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</si>
  <si>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</si>
  <si>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</si>
  <si>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</si>
  <si>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</si>
  <si>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</si>
  <si>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</si>
  <si>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</si>
  <si>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</si>
  <si>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</si>
  <si>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</si>
  <si>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</si>
  <si>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</si>
  <si>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</si>
  <si>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</si>
  <si>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</si>
  <si>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</si>
  <si>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</si>
  <si>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</si>
  <si>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</si>
  <si>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</si>
  <si>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</si>
  <si>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</si>
  <si>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</si>
  <si>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</si>
  <si>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</si>
  <si>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</si>
  <si>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</si>
  <si>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</si>
  <si>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</si>
  <si>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</si>
  <si>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</si>
  <si>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</si>
  <si>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</si>
  <si>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</si>
  <si>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</si>
  <si>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</si>
  <si>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</si>
  <si>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</si>
  <si>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</si>
  <si>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</si>
  <si>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</si>
  <si>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</si>
  <si>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</si>
  <si>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</si>
  <si>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</si>
  <si>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</si>
  <si>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</si>
  <si>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</si>
  <si>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</si>
  <si>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</si>
  <si>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</si>
  <si>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</si>
  <si>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</si>
  <si>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</si>
  <si>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</si>
  <si>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</si>
  <si>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</si>
  <si>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</si>
  <si>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</si>
  <si>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</si>
  <si>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</si>
  <si>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</si>
  <si>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</si>
  <si>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</si>
  <si>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</si>
  <si>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</si>
  <si>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</si>
  <si>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</si>
  <si>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</si>
  <si>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</si>
  <si>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</si>
  <si>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</si>
  <si>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</si>
  <si>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</si>
  <si>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</si>
  <si>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</si>
  <si>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</si>
  <si>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</si>
  <si>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</si>
  <si>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</si>
  <si>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</si>
  <si>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</si>
  <si>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</si>
  <si>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</si>
  <si>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</si>
  <si>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</si>
  <si>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</si>
  <si>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</si>
  <si>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</si>
  <si>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</si>
  <si>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</si>
  <si>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</si>
  <si>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</si>
  <si>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</si>
  <si>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</si>
  <si>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</si>
  <si>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</si>
  <si>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</si>
  <si>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</si>
  <si>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</si>
  <si>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</si>
  <si>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</si>
  <si>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</si>
  <si>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</si>
  <si>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</si>
  <si>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2014.</t>
  </si>
  <si>
    <t>ÖSSZES KÖTELEZETTSÉG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</si>
  <si>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</si>
  <si>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</si>
  <si>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</si>
  <si>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</si>
  <si>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</si>
  <si>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</si>
  <si>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</si>
  <si>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</si>
  <si>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</si>
  <si>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Egyéb (Pl.: garancia és kezességvállalás, stb.)</t>
  </si>
  <si>
    <t>Fejlesztés várható kiadása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</si>
  <si>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</si>
  <si>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</si>
  <si>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</si>
  <si>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</si>
  <si>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</si>
  <si>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</si>
  <si>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</si>
  <si>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</si>
  <si>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</si>
  <si>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</si>
  <si>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</si>
  <si>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</si>
  <si>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</si>
  <si>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</si>
  <si>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</si>
  <si>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</si>
  <si>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</si>
  <si>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</si>
  <si>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</si>
  <si>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</si>
  <si>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</si>
  <si>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</si>
  <si>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</si>
  <si>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</si>
  <si>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</si>
  <si>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</si>
  <si>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</si>
  <si>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</si>
  <si>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</si>
  <si>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</si>
  <si>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</si>
  <si>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</si>
  <si>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</si>
  <si>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</si>
  <si>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</si>
  <si>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</si>
  <si>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</si>
  <si>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</si>
  <si>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</si>
  <si>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</si>
  <si>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</si>
  <si>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</si>
  <si>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</si>
  <si>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</si>
  <si>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</si>
  <si>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</si>
  <si>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</si>
  <si>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</si>
  <si>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</si>
  <si>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</si>
  <si>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</si>
  <si>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</si>
  <si>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</si>
  <si>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</si>
  <si>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</si>
  <si>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</si>
  <si>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</si>
  <si>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</si>
  <si>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</si>
  <si>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</si>
  <si>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</si>
  <si>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</si>
  <si>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</si>
  <si>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</si>
  <si>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</si>
  <si>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</si>
  <si>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</si>
  <si>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</si>
  <si>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</si>
  <si>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</si>
  <si>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</si>
  <si>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</si>
  <si>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</si>
  <si>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</si>
  <si>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</si>
  <si>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</si>
  <si>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</si>
  <si>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</si>
  <si>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</si>
  <si>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</si>
  <si>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</si>
  <si>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</si>
  <si>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</si>
  <si>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</si>
  <si>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</si>
  <si>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</si>
  <si>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</si>
  <si>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</si>
  <si>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</si>
  <si>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</si>
  <si>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</si>
  <si>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</si>
  <si>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</si>
  <si>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</si>
  <si>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</si>
  <si>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</si>
  <si>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</si>
  <si>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</si>
  <si>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</si>
  <si>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</si>
  <si>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</si>
  <si>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</si>
  <si>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</si>
  <si>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</si>
  <si>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</si>
  <si>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</si>
  <si>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</si>
  <si>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</si>
  <si>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</si>
  <si>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</si>
  <si>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</si>
  <si>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</si>
  <si>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</si>
  <si>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</si>
  <si>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</si>
  <si>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</si>
  <si>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</si>
  <si>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</si>
  <si>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</si>
  <si>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</si>
  <si>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</si>
  <si>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</si>
  <si>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</si>
  <si>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</si>
  <si>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</si>
  <si>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</si>
  <si>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</si>
  <si>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</si>
  <si>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</si>
  <si>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</si>
  <si>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</si>
  <si>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</si>
  <si>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</si>
  <si>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</si>
  <si>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</si>
  <si>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</si>
  <si>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</si>
  <si>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</si>
  <si>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</si>
  <si>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</si>
  <si>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</si>
  <si>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</si>
  <si>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</si>
  <si>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</si>
  <si>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</si>
  <si>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</si>
  <si>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</si>
  <si>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</si>
  <si>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</si>
  <si>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</si>
  <si>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</si>
  <si>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</si>
  <si>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</si>
  <si>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</si>
  <si>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</si>
  <si>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</si>
  <si>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</si>
  <si>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</si>
  <si>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</si>
  <si>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</si>
  <si>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</si>
  <si>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</si>
  <si>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</si>
  <si>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</si>
  <si>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</si>
  <si>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</si>
  <si>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</si>
  <si>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</si>
  <si>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</si>
  <si>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</si>
  <si>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</si>
  <si>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</si>
  <si>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</si>
  <si>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</si>
  <si>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</si>
  <si>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</si>
  <si>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</si>
  <si>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</si>
  <si>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</si>
  <si>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</si>
  <si>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</si>
  <si>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</si>
  <si>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</si>
  <si>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</si>
  <si>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</si>
  <si>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</si>
  <si>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</si>
  <si>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</si>
  <si>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</si>
  <si>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</si>
  <si>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</si>
  <si>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</si>
  <si>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</si>
  <si>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</si>
  <si>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</si>
  <si>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</si>
  <si>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</si>
  <si>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</si>
  <si>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</si>
  <si>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</si>
  <si>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</si>
  <si>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</si>
  <si>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</si>
  <si>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</si>
  <si>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</si>
  <si>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</si>
  <si>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</si>
  <si>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</si>
  <si>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</si>
  <si>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</si>
  <si>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</si>
  <si>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</si>
  <si>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</si>
  <si>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</si>
  <si>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</si>
  <si>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</si>
  <si>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</si>
  <si>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</si>
  <si>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</si>
  <si>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</si>
  <si>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</si>
  <si>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</si>
  <si>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</si>
  <si>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</si>
  <si>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</si>
  <si>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</si>
  <si>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</si>
  <si>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</si>
  <si>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</si>
  <si>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</si>
  <si>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</si>
  <si>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</si>
  <si>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</si>
  <si>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</si>
  <si>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</si>
  <si>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</si>
  <si>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</si>
  <si>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</si>
  <si>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</si>
  <si>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</si>
  <si>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</si>
  <si>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</si>
  <si>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</si>
  <si>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</si>
  <si>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</si>
  <si>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</si>
  <si>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</si>
  <si>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</si>
  <si>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</si>
  <si>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</si>
  <si>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</si>
  <si>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</si>
  <si>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</si>
  <si>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</si>
  <si>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</si>
  <si>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</si>
  <si>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</si>
  <si>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</si>
  <si>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</si>
  <si>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</si>
  <si>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</si>
  <si>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</si>
  <si>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</si>
  <si>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</si>
  <si>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</si>
  <si>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   Rövidlejáratú hitelek, kölcsönök felvétele</t>
  </si>
  <si>
    <t>ÉAOP-4.1.1 Férőhelybővítés és komplex fejlesztés a Tiszavasvári Fülemüle Óvodában</t>
  </si>
  <si>
    <t>ÉAOP-5.1.2 Tiszavasvári Város belterületi vízrendezése</t>
  </si>
  <si>
    <t>Tiszavasvári Város Önkormányzata 2014. évi adósságot keletkeztető fejlesztési céljai</t>
  </si>
  <si>
    <t>Tiszavasvári Város belterületi vízrendezése</t>
  </si>
  <si>
    <t>2013-2014</t>
  </si>
  <si>
    <t>Férőhelybővítés és komplex fejlesztés a Tiszavasvári Fülemüle Óvodában</t>
  </si>
  <si>
    <t>Ifjúság-Kossuth utca kereszteződésnél gyalogátkelőhely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</si>
  <si>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</si>
  <si>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</si>
  <si>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</si>
  <si>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</si>
  <si>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</si>
  <si>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</si>
  <si>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</si>
  <si>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Városi Kincstár épület - zeneterem bejárati ajtó csere és rámpa kial.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</si>
  <si>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</si>
  <si>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</si>
  <si>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</si>
  <si>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</si>
  <si>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Polg. Hiv. informatikai és egyéb tárgyi eszköz beszerzés</t>
  </si>
  <si>
    <t>Tiszavasvári Bölcsőde kisértékű tárgyi 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</si>
  <si>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</si>
  <si>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</si>
  <si>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</si>
  <si>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</si>
  <si>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Sportpálya - fűnyíró traktor beszerzése</t>
  </si>
  <si>
    <t>Művelődési Ház - klímaberendezések beszerzése</t>
  </si>
  <si>
    <t>Múzeum - szoftverek beszerz.pályázati pénzeszk.-ből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</si>
  <si>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</si>
  <si>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</si>
  <si>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</si>
  <si>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</si>
  <si>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Tiszavasvári Város belterületi vízrendezése                         ÉAOP-5.1.2/D-1-11-2011-0035</t>
  </si>
  <si>
    <t>Férőhelybővítés és komplex fejlesztés a tiszavasvári Fülemüle óvodában a minőségi nevelés érdekében                                                      ÉAOP-4.1.1/A-11-2012-0006</t>
  </si>
  <si>
    <t>Egyesített Óvodai intézmény</t>
  </si>
  <si>
    <t>EGYESÍTETT ÓVODAI INTÉZMÉNY</t>
  </si>
  <si>
    <t>Művelődési Központ és Könyvtár</t>
  </si>
  <si>
    <t>VASVÁRI PÁL MÚZEUM</t>
  </si>
  <si>
    <t>05</t>
  </si>
  <si>
    <t>Vasvári Pál Múzeum</t>
  </si>
  <si>
    <t>Városi Kincstár</t>
  </si>
  <si>
    <t>06</t>
  </si>
  <si>
    <t>VÁROSI KINCSTÁR, TISZAVASVÁRI</t>
  </si>
  <si>
    <t>Tiszavasvári Szociális és Egészségügyi Szolgáltató Központ</t>
  </si>
  <si>
    <t>07</t>
  </si>
  <si>
    <t>08</t>
  </si>
  <si>
    <t>Tiszavasvári Bölcsőde</t>
  </si>
  <si>
    <t>TISZEK-kisértékű tárgyieszköz beszerzés</t>
  </si>
  <si>
    <t>TISZEK- melegvíztároló felújítás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</si>
  <si>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</si>
  <si>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</si>
  <si>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</si>
  <si>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</si>
  <si>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</si>
  <si>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</si>
  <si>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</si>
  <si>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</si>
  <si>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</si>
  <si>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</si>
  <si>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</si>
  <si>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</si>
  <si>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</si>
  <si>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</si>
  <si>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</si>
  <si>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Műv. Központ és Könyvtár</t>
  </si>
  <si>
    <t>- Vasvári Pál Múzeum</t>
  </si>
  <si>
    <t>- Tiszavasvári Bölcsőde</t>
  </si>
  <si>
    <t>- TISZEK</t>
  </si>
  <si>
    <t>Polgármesteri Hivatal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</si>
  <si>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</si>
  <si>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</si>
  <si>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</si>
  <si>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</si>
  <si>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</si>
  <si>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</si>
  <si>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</si>
  <si>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</si>
  <si>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</si>
  <si>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</si>
  <si>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</si>
  <si>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</si>
  <si>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</si>
  <si>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</si>
  <si>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</si>
  <si>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</si>
  <si>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</si>
  <si>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</si>
  <si>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</si>
  <si>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</si>
  <si>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</si>
  <si>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</si>
  <si>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</si>
  <si>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</si>
  <si>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</si>
  <si>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</si>
  <si>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</si>
  <si>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Kötelezettségvállalással nem terhelt záró pénzkészlet</t>
  </si>
  <si>
    <t>- Lakásfelújítási Alap ( ebből felhalmozási: 1270)</t>
  </si>
  <si>
    <t>Egyenleg 2013.12.31.</t>
  </si>
  <si>
    <t>Állam által konszolidálandó tartozás</t>
  </si>
  <si>
    <t>Infrastrukturális hitel</t>
  </si>
  <si>
    <t>Víziközmű hitel</t>
  </si>
  <si>
    <t>Működési célú hitel</t>
  </si>
  <si>
    <t>Folyószámlahitel (keret: 75.000 eFt)*</t>
  </si>
  <si>
    <t>ÉAOP Óvodabővítés projekt tám.meg.hitel</t>
  </si>
  <si>
    <t>ÉAOP Óvodabővítés projekt saját erő hitel</t>
  </si>
  <si>
    <t>Belterületi vízrendezés projekt saját erő hitel</t>
  </si>
  <si>
    <t>Saját erő 2es hitelcél</t>
  </si>
  <si>
    <t>Saját erő 8as hitelcél</t>
  </si>
  <si>
    <r>
      <t xml:space="preserve">*: </t>
    </r>
    <r>
      <rPr>
        <sz val="9"/>
        <rFont val="Times New Roman CE"/>
        <family val="0"/>
      </rPr>
      <t>A likviditási hitelkeret azért nem került feltüntetésre a 3. oszlopban, mertl csak a lejáratkor ténylegesen igénybevett hitelösszeg kerül majd törlesztésre.</t>
    </r>
  </si>
  <si>
    <t>2014. előtti kifizetés</t>
  </si>
  <si>
    <t>2016. után</t>
  </si>
  <si>
    <t>ÉAOP Óvodabővítés projekt támogatást megelőlegező hitel</t>
  </si>
  <si>
    <t>Saját erő finanszírozása 2-es hitelcél</t>
  </si>
  <si>
    <t>Saját erő finanszírozása 8-as hitelcél</t>
  </si>
  <si>
    <t>Belterületi vízrendezés projekt</t>
  </si>
  <si>
    <t>ÉAOP Férőhelybővítés és komplex fejlesztés a tiszavasvári Fülemüle Óvodában a minőségi nevelés érdekében projekt</t>
  </si>
  <si>
    <t>ÉAOP Tiszavasvári Város belterületi vízrendezése projekt</t>
  </si>
  <si>
    <t>A táblázatban a konszolidációs tételek nem szerepelnek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</si>
  <si>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</si>
  <si>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</si>
  <si>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</si>
  <si>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</si>
  <si>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</si>
  <si>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</si>
  <si>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</si>
  <si>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</si>
  <si>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TÖOSZ támogatás</t>
  </si>
  <si>
    <t>LEADER támogatás</t>
  </si>
  <si>
    <t>felhalmozási célú támogatás</t>
  </si>
  <si>
    <t>Nyírvidék Tiszk támogatás</t>
  </si>
  <si>
    <t>Nyírség Tiszk támogatás</t>
  </si>
  <si>
    <t>Magiszter Alapítványi Óvoda támogatás</t>
  </si>
  <si>
    <t>Intézményfenntartási támogatás (oktatás)</t>
  </si>
  <si>
    <t>Szennyvízcsatorna érdekeltségi hozzájárulás</t>
  </si>
  <si>
    <t xml:space="preserve">Sz-Sz-B-M-i Szilárdhulladék Társ. támogatása </t>
  </si>
  <si>
    <t>- Tiszavasvári Bölcsőde - közfoglalkoztatottak</t>
  </si>
  <si>
    <t>- Városi Kincstár - közfoglalkoztatottak</t>
  </si>
  <si>
    <t>Múzeum TIOP 1.2.2. pályázat</t>
  </si>
  <si>
    <t>2013</t>
  </si>
  <si>
    <t>Múzeum TÁMOP 3.2.8. pályázat</t>
  </si>
  <si>
    <t>Múzeum TÁMOP 3.2.3. pályázat</t>
  </si>
  <si>
    <t>Könyvtár TÁMOP 3.2.4. pályázat</t>
  </si>
  <si>
    <t>2012</t>
  </si>
  <si>
    <t>Könyvtár TÁMOP 3.2.12. pályázat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</si>
  <si>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</si>
  <si>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</si>
  <si>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</si>
  <si>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</si>
  <si>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</si>
  <si>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</si>
  <si>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</si>
  <si>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</si>
  <si>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</si>
  <si>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</si>
  <si>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</si>
  <si>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</si>
  <si>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</si>
  <si>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</si>
  <si>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</si>
  <si>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</si>
  <si>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</si>
  <si>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Köztemető-fenntartés és - működtetés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</si>
  <si>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</si>
  <si>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</si>
  <si>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</si>
  <si>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</si>
  <si>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</si>
  <si>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</si>
  <si>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</si>
  <si>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</si>
  <si>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</si>
  <si>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</si>
  <si>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Téli közfoglalkoztatás</t>
  </si>
  <si>
    <t>- Le: intézményi támogatás</t>
  </si>
  <si>
    <t>Közhat.</t>
  </si>
  <si>
    <t>Záró</t>
  </si>
  <si>
    <t>pénzk.</t>
  </si>
  <si>
    <t>Tartalék</t>
  </si>
  <si>
    <t>2014. év</t>
  </si>
  <si>
    <t>Az önkormányzat 2014. évi költségvetésének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</si>
  <si>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</si>
  <si>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</si>
  <si>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</si>
  <si>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</si>
  <si>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- Talajterhelési díj, helyszíni bírság,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</si>
  <si>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</si>
  <si>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</si>
  <si>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</si>
  <si>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</si>
  <si>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</si>
  <si>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</si>
  <si>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</si>
  <si>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</si>
  <si>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</si>
  <si>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</si>
  <si>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- TISZEK - közfoglalkoztatottak</t>
  </si>
  <si>
    <t>Intézmény összesen közfoglalkoztatottak nélkül</t>
  </si>
  <si>
    <t>Mindösszesen közfoglalkoztattok nélkül:</t>
  </si>
  <si>
    <t>Tiszavasvári Város Önkormányzata adósságot keletkeztető ügyletekből és kezességvállalásokból fennálló kötelezettségei</t>
  </si>
  <si>
    <t>Önkormányzat  (saját)</t>
  </si>
  <si>
    <t>Önkormányzat (saját)</t>
  </si>
  <si>
    <t>Polgármesteri hivatal</t>
  </si>
  <si>
    <t xml:space="preserve">2014. évi költségvetésében rendelkezésre álló tartalékok </t>
  </si>
  <si>
    <t>- Civil szervezetek támogatási tartaléka</t>
  </si>
  <si>
    <t>Tiszavasvári Sportegyesület TAO pályázat önerő</t>
  </si>
  <si>
    <t>Varázsceruza Óvoda fűtési rendszer felújítása</t>
  </si>
  <si>
    <t>Állami (államigazgataási) feladatok bevételei, kiadásai</t>
  </si>
  <si>
    <t>04</t>
  </si>
  <si>
    <t xml:space="preserve">Civil Alap </t>
  </si>
  <si>
    <t>Tiszalökért Közalapítvány támogatása</t>
  </si>
  <si>
    <t>TISZATÉR LEADER  Egyesület tagi kölcsön</t>
  </si>
  <si>
    <t>Tiszavasvári Rendőrkapitányság támogatása</t>
  </si>
  <si>
    <t>Romák társadalmi integrációjának segítése</t>
  </si>
  <si>
    <t>Bűnmegelőzés</t>
  </si>
  <si>
    <t>Közétkeztetési Kft.</t>
  </si>
  <si>
    <t>működési célú visszatérítendő tám.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</si>
</sst>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color indexed="8"/>
      <name val="Times New Roman CE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u val="single"/>
      <sz val="12"/>
      <name val="Times New Roman CE"/>
      <family val="0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50"/>
      <name val="Times New Roman CE"/>
      <family val="0"/>
    </font>
    <font>
      <sz val="11"/>
      <name val="Times New Roman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1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8" fillId="1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0">
      <alignment/>
      <protection/>
    </xf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6" borderId="7" applyNumberFormat="0" applyFont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11" borderId="0" applyNumberFormat="0" applyBorder="0" applyAlignment="0" applyProtection="0"/>
    <xf numFmtId="0" fontId="44" fillId="16" borderId="1" applyNumberFormat="0" applyAlignment="0" applyProtection="0"/>
    <xf numFmtId="9" fontId="0" fillId="0" borderId="0" applyFont="0" applyFill="0" applyBorder="0" applyAlignment="0" applyProtection="0"/>
  </cellStyleXfs>
  <cellXfs count="81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7" applyFont="1" applyFill="1" applyBorder="1" applyAlignment="1" applyProtection="1">
      <alignment horizontal="center" vertical="center" wrapText="1"/>
      <protection/>
    </xf>
    <xf numFmtId="0" fontId="6" fillId="0" borderId="0" xfId="67" applyFont="1" applyFill="1" applyBorder="1" applyAlignment="1" applyProtection="1">
      <alignment vertical="center" wrapText="1"/>
      <protection/>
    </xf>
    <xf numFmtId="0" fontId="16" fillId="0" borderId="10" xfId="67" applyFont="1" applyFill="1" applyBorder="1" applyAlignment="1" applyProtection="1">
      <alignment horizontal="left" vertical="center" wrapText="1" indent="1"/>
      <protection/>
    </xf>
    <xf numFmtId="0" fontId="16" fillId="0" borderId="11" xfId="67" applyFont="1" applyFill="1" applyBorder="1" applyAlignment="1" applyProtection="1">
      <alignment horizontal="left" vertical="center" wrapText="1" indent="1"/>
      <protection/>
    </xf>
    <xf numFmtId="0" fontId="16" fillId="0" borderId="12" xfId="67" applyFont="1" applyFill="1" applyBorder="1" applyAlignment="1" applyProtection="1">
      <alignment horizontal="left" vertical="center" wrapText="1" indent="1"/>
      <protection/>
    </xf>
    <xf numFmtId="0" fontId="16" fillId="0" borderId="13" xfId="67" applyFont="1" applyFill="1" applyBorder="1" applyAlignment="1" applyProtection="1">
      <alignment horizontal="left" vertical="center" wrapText="1" indent="1"/>
      <protection/>
    </xf>
    <xf numFmtId="0" fontId="16" fillId="0" borderId="14" xfId="67" applyFont="1" applyFill="1" applyBorder="1" applyAlignment="1" applyProtection="1">
      <alignment horizontal="left" vertical="center" wrapText="1" indent="1"/>
      <protection/>
    </xf>
    <xf numFmtId="0" fontId="16" fillId="0" borderId="15" xfId="67" applyFont="1" applyFill="1" applyBorder="1" applyAlignment="1" applyProtection="1">
      <alignment horizontal="left" vertical="center" wrapText="1" indent="1"/>
      <protection/>
    </xf>
    <xf numFmtId="49" fontId="16" fillId="0" borderId="16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67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67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67" applyFont="1" applyFill="1" applyBorder="1" applyAlignment="1" applyProtection="1">
      <alignment horizontal="left" vertical="center" wrapText="1" indent="1"/>
      <protection/>
    </xf>
    <xf numFmtId="0" fontId="14" fillId="0" borderId="22" xfId="67" applyFont="1" applyFill="1" applyBorder="1" applyAlignment="1" applyProtection="1">
      <alignment horizontal="left" vertical="center" wrapText="1" indent="1"/>
      <protection/>
    </xf>
    <xf numFmtId="0" fontId="14" fillId="0" borderId="23" xfId="67" applyFont="1" applyFill="1" applyBorder="1" applyAlignment="1" applyProtection="1">
      <alignment horizontal="left" vertical="center" wrapText="1" indent="1"/>
      <protection/>
    </xf>
    <xf numFmtId="0" fontId="14" fillId="0" borderId="24" xfId="67" applyFont="1" applyFill="1" applyBorder="1" applyAlignment="1" applyProtection="1">
      <alignment horizontal="left" vertical="center" wrapText="1" indent="1"/>
      <protection/>
    </xf>
    <xf numFmtId="0" fontId="7" fillId="0" borderId="22" xfId="67" applyFont="1" applyFill="1" applyBorder="1" applyAlignment="1" applyProtection="1">
      <alignment horizontal="center" vertical="center" wrapText="1"/>
      <protection/>
    </xf>
    <xf numFmtId="0" fontId="7" fillId="0" borderId="23" xfId="67" applyFont="1" applyFill="1" applyBorder="1" applyAlignment="1" applyProtection="1">
      <alignment horizontal="center" vertical="center" wrapText="1"/>
      <protection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 locked="0"/>
    </xf>
    <xf numFmtId="164" fontId="16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67" applyFont="1" applyFill="1" applyBorder="1" applyAlignment="1" applyProtection="1">
      <alignment vertical="center" wrapText="1"/>
      <protection/>
    </xf>
    <xf numFmtId="0" fontId="14" fillId="0" borderId="28" xfId="67" applyFont="1" applyFill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3" fontId="16" fillId="0" borderId="29" xfId="0" applyNumberFormat="1" applyFont="1" applyBorder="1" applyAlignment="1" applyProtection="1">
      <alignment horizontal="righ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5" xfId="0" applyNumberFormat="1" applyFont="1" applyBorder="1" applyAlignment="1" applyProtection="1">
      <alignment horizontal="righ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4" fillId="0" borderId="22" xfId="67" applyFont="1" applyFill="1" applyBorder="1" applyAlignment="1" applyProtection="1">
      <alignment horizontal="center" vertical="center" wrapText="1"/>
      <protection/>
    </xf>
    <xf numFmtId="0" fontId="14" fillId="0" borderId="23" xfId="67" applyFont="1" applyFill="1" applyBorder="1" applyAlignment="1" applyProtection="1">
      <alignment horizontal="center" vertical="center" wrapText="1"/>
      <protection/>
    </xf>
    <xf numFmtId="0" fontId="14" fillId="0" borderId="30" xfId="67" applyFont="1" applyFill="1" applyBorder="1" applyAlignment="1" applyProtection="1">
      <alignment horizontal="center" vertical="center" wrapText="1"/>
      <protection/>
    </xf>
    <xf numFmtId="0" fontId="7" fillId="0" borderId="23" xfId="69" applyFont="1" applyFill="1" applyBorder="1" applyAlignment="1" applyProtection="1">
      <alignment horizontal="left" vertical="center" indent="1"/>
      <protection/>
    </xf>
    <xf numFmtId="0" fontId="7" fillId="0" borderId="30" xfId="67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5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4" xfId="0" applyNumberFormat="1" applyFont="1" applyFill="1" applyBorder="1" applyAlignment="1" applyProtection="1">
      <alignment vertical="center" wrapTex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36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6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9" applyFont="1" applyFill="1" applyBorder="1" applyAlignment="1" applyProtection="1">
      <alignment horizontal="center" vertical="center" wrapText="1"/>
      <protection/>
    </xf>
    <xf numFmtId="0" fontId="7" fillId="0" borderId="28" xfId="69" applyFont="1" applyFill="1" applyBorder="1" applyAlignment="1" applyProtection="1">
      <alignment horizontal="center" vertical="center"/>
      <protection/>
    </xf>
    <xf numFmtId="0" fontId="7" fillId="0" borderId="39" xfId="69" applyFont="1" applyFill="1" applyBorder="1" applyAlignment="1" applyProtection="1">
      <alignment horizontal="center" vertical="center"/>
      <protection/>
    </xf>
    <xf numFmtId="0" fontId="2" fillId="0" borderId="0" xfId="69" applyFill="1" applyProtection="1">
      <alignment/>
      <protection/>
    </xf>
    <xf numFmtId="0" fontId="16" fillId="0" borderId="22" xfId="69" applyFont="1" applyFill="1" applyBorder="1" applyAlignment="1" applyProtection="1">
      <alignment horizontal="left" vertical="center" indent="1"/>
      <protection/>
    </xf>
    <xf numFmtId="0" fontId="2" fillId="0" borderId="0" xfId="69" applyFill="1" applyAlignment="1" applyProtection="1">
      <alignment vertical="center"/>
      <protection/>
    </xf>
    <xf numFmtId="0" fontId="16" fillId="0" borderId="16" xfId="69" applyFont="1" applyFill="1" applyBorder="1" applyAlignment="1" applyProtection="1">
      <alignment horizontal="left" vertical="center" indent="1"/>
      <protection/>
    </xf>
    <xf numFmtId="164" fontId="16" fillId="0" borderId="10" xfId="69" applyNumberFormat="1" applyFont="1" applyFill="1" applyBorder="1" applyAlignment="1" applyProtection="1">
      <alignment vertical="center"/>
      <protection locked="0"/>
    </xf>
    <xf numFmtId="164" fontId="16" fillId="0" borderId="26" xfId="69" applyNumberFormat="1" applyFont="1" applyFill="1" applyBorder="1" applyAlignment="1" applyProtection="1">
      <alignment vertical="center"/>
      <protection/>
    </xf>
    <xf numFmtId="0" fontId="16" fillId="0" borderId="17" xfId="69" applyFont="1" applyFill="1" applyBorder="1" applyAlignment="1" applyProtection="1">
      <alignment horizontal="left" vertical="center" indent="1"/>
      <protection/>
    </xf>
    <xf numFmtId="164" fontId="16" fillId="0" borderId="11" xfId="69" applyNumberFormat="1" applyFont="1" applyFill="1" applyBorder="1" applyAlignment="1" applyProtection="1">
      <alignment vertical="center"/>
      <protection locked="0"/>
    </xf>
    <xf numFmtId="164" fontId="16" fillId="0" borderId="25" xfId="69" applyNumberFormat="1" applyFont="1" applyFill="1" applyBorder="1" applyAlignment="1" applyProtection="1">
      <alignment vertical="center"/>
      <protection/>
    </xf>
    <xf numFmtId="0" fontId="2" fillId="0" borderId="0" xfId="69" applyFill="1" applyAlignment="1" applyProtection="1">
      <alignment vertical="center"/>
      <protection locked="0"/>
    </xf>
    <xf numFmtId="164" fontId="16" fillId="0" borderId="12" xfId="69" applyNumberFormat="1" applyFont="1" applyFill="1" applyBorder="1" applyAlignment="1" applyProtection="1">
      <alignment vertical="center"/>
      <protection locked="0"/>
    </xf>
    <xf numFmtId="164" fontId="16" fillId="0" borderId="37" xfId="69" applyNumberFormat="1" applyFont="1" applyFill="1" applyBorder="1" applyAlignment="1" applyProtection="1">
      <alignment vertical="center"/>
      <protection/>
    </xf>
    <xf numFmtId="164" fontId="14" fillId="0" borderId="23" xfId="69" applyNumberFormat="1" applyFont="1" applyFill="1" applyBorder="1" applyAlignment="1" applyProtection="1">
      <alignment vertical="center"/>
      <protection/>
    </xf>
    <xf numFmtId="164" fontId="14" fillId="0" borderId="30" xfId="69" applyNumberFormat="1" applyFont="1" applyFill="1" applyBorder="1" applyAlignment="1" applyProtection="1">
      <alignment vertical="center"/>
      <protection/>
    </xf>
    <xf numFmtId="0" fontId="16" fillId="0" borderId="18" xfId="69" applyFont="1" applyFill="1" applyBorder="1" applyAlignment="1" applyProtection="1">
      <alignment horizontal="left" vertical="center" indent="1"/>
      <protection/>
    </xf>
    <xf numFmtId="0" fontId="14" fillId="0" borderId="22" xfId="69" applyFont="1" applyFill="1" applyBorder="1" applyAlignment="1" applyProtection="1">
      <alignment horizontal="left" vertical="center" indent="1"/>
      <protection/>
    </xf>
    <xf numFmtId="164" fontId="14" fillId="0" borderId="23" xfId="69" applyNumberFormat="1" applyFont="1" applyFill="1" applyBorder="1" applyProtection="1">
      <alignment/>
      <protection/>
    </xf>
    <xf numFmtId="164" fontId="14" fillId="0" borderId="30" xfId="69" applyNumberFormat="1" applyFont="1" applyFill="1" applyBorder="1" applyProtection="1">
      <alignment/>
      <protection/>
    </xf>
    <xf numFmtId="0" fontId="2" fillId="0" borderId="0" xfId="69" applyFill="1" applyProtection="1">
      <alignment/>
      <protection locked="0"/>
    </xf>
    <xf numFmtId="0" fontId="0" fillId="0" borderId="0" xfId="69" applyFont="1" applyFill="1" applyProtection="1">
      <alignment/>
      <protection/>
    </xf>
    <xf numFmtId="0" fontId="4" fillId="0" borderId="0" xfId="69" applyFont="1" applyFill="1" applyProtection="1">
      <alignment/>
      <protection locked="0"/>
    </xf>
    <xf numFmtId="0" fontId="6" fillId="0" borderId="0" xfId="69" applyFont="1" applyFill="1" applyProtection="1">
      <alignment/>
      <protection locked="0"/>
    </xf>
    <xf numFmtId="164" fontId="14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67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67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right"/>
      <protection/>
    </xf>
    <xf numFmtId="0" fontId="16" fillId="0" borderId="32" xfId="67" applyFont="1" applyFill="1" applyBorder="1" applyAlignment="1" applyProtection="1">
      <alignment horizontal="left" vertical="center" wrapText="1" indent="1"/>
      <protection/>
    </xf>
    <xf numFmtId="0" fontId="16" fillId="0" borderId="11" xfId="67" applyFont="1" applyFill="1" applyBorder="1" applyAlignment="1" applyProtection="1">
      <alignment horizontal="left" indent="6"/>
      <protection/>
    </xf>
    <xf numFmtId="0" fontId="16" fillId="0" borderId="11" xfId="67" applyFont="1" applyFill="1" applyBorder="1" applyAlignment="1" applyProtection="1">
      <alignment horizontal="left" vertical="center" wrapText="1" indent="6"/>
      <protection/>
    </xf>
    <xf numFmtId="0" fontId="16" fillId="0" borderId="15" xfId="67" applyFont="1" applyFill="1" applyBorder="1" applyAlignment="1" applyProtection="1">
      <alignment horizontal="left" vertical="center" wrapText="1" indent="6"/>
      <protection/>
    </xf>
    <xf numFmtId="0" fontId="16" fillId="0" borderId="42" xfId="67" applyFont="1" applyFill="1" applyBorder="1" applyAlignment="1" applyProtection="1">
      <alignment horizontal="left" vertical="center" wrapText="1" indent="6"/>
      <protection/>
    </xf>
    <xf numFmtId="0" fontId="1" fillId="0" borderId="0" xfId="67" applyFont="1" applyFill="1">
      <alignment/>
      <protection/>
    </xf>
    <xf numFmtId="164" fontId="4" fillId="0" borderId="0" xfId="67" applyNumberFormat="1" applyFont="1" applyFill="1" applyBorder="1" applyAlignment="1" applyProtection="1">
      <alignment horizontal="centerContinuous" vertical="center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0" fillId="0" borderId="23" xfId="67" applyFont="1" applyFill="1" applyBorder="1" applyAlignment="1">
      <alignment horizontal="center" vertical="center"/>
      <protection/>
    </xf>
    <xf numFmtId="0" fontId="0" fillId="0" borderId="30" xfId="67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23" xfId="67" applyFont="1" applyFill="1" applyBorder="1">
      <alignment/>
      <protection/>
    </xf>
    <xf numFmtId="166" fontId="0" fillId="0" borderId="37" xfId="46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12" xfId="67" applyFont="1" applyFill="1" applyBorder="1" applyProtection="1">
      <alignment/>
      <protection locked="0"/>
    </xf>
    <xf numFmtId="166" fontId="0" fillId="0" borderId="12" xfId="46" applyNumberFormat="1" applyFont="1" applyFill="1" applyBorder="1" applyAlignment="1" applyProtection="1">
      <alignment/>
      <protection locked="0"/>
    </xf>
    <xf numFmtId="0" fontId="0" fillId="0" borderId="11" xfId="67" applyFont="1" applyFill="1" applyBorder="1" applyProtection="1">
      <alignment/>
      <protection locked="0"/>
    </xf>
    <xf numFmtId="166" fontId="0" fillId="0" borderId="11" xfId="46" applyNumberFormat="1" applyFont="1" applyFill="1" applyBorder="1" applyAlignment="1" applyProtection="1">
      <alignment/>
      <protection locked="0"/>
    </xf>
    <xf numFmtId="0" fontId="0" fillId="0" borderId="15" xfId="67" applyFont="1" applyFill="1" applyBorder="1" applyProtection="1">
      <alignment/>
      <protection locked="0"/>
    </xf>
    <xf numFmtId="166" fontId="0" fillId="0" borderId="15" xfId="46" applyNumberFormat="1" applyFont="1" applyFill="1" applyBorder="1" applyAlignment="1" applyProtection="1">
      <alignment/>
      <protection locked="0"/>
    </xf>
    <xf numFmtId="0" fontId="14" fillId="0" borderId="20" xfId="67" applyFont="1" applyFill="1" applyBorder="1" applyAlignment="1" applyProtection="1">
      <alignment horizontal="center" vertical="center" wrapText="1"/>
      <protection/>
    </xf>
    <xf numFmtId="0" fontId="14" fillId="0" borderId="13" xfId="67" applyFont="1" applyFill="1" applyBorder="1" applyAlignment="1" applyProtection="1">
      <alignment horizontal="center" vertical="center" wrapText="1"/>
      <protection/>
    </xf>
    <xf numFmtId="0" fontId="14" fillId="0" borderId="29" xfId="67" applyFont="1" applyFill="1" applyBorder="1" applyAlignment="1" applyProtection="1">
      <alignment horizontal="center" vertical="center" wrapText="1"/>
      <protection/>
    </xf>
    <xf numFmtId="0" fontId="16" fillId="0" borderId="22" xfId="67" applyFont="1" applyFill="1" applyBorder="1" applyAlignment="1" applyProtection="1">
      <alignment horizontal="center" vertical="center"/>
      <protection/>
    </xf>
    <xf numFmtId="0" fontId="16" fillId="0" borderId="23" xfId="67" applyFont="1" applyFill="1" applyBorder="1" applyAlignment="1" applyProtection="1">
      <alignment horizontal="center" vertical="center"/>
      <protection/>
    </xf>
    <xf numFmtId="0" fontId="16" fillId="0" borderId="30" xfId="67" applyFont="1" applyFill="1" applyBorder="1" applyAlignment="1" applyProtection="1">
      <alignment horizontal="center" vertical="center"/>
      <protection/>
    </xf>
    <xf numFmtId="0" fontId="16" fillId="0" borderId="20" xfId="67" applyFont="1" applyFill="1" applyBorder="1" applyAlignment="1" applyProtection="1">
      <alignment horizontal="center" vertical="center"/>
      <protection/>
    </xf>
    <xf numFmtId="0" fontId="16" fillId="0" borderId="17" xfId="67" applyFont="1" applyFill="1" applyBorder="1" applyAlignment="1" applyProtection="1">
      <alignment horizontal="center" vertical="center"/>
      <protection/>
    </xf>
    <xf numFmtId="0" fontId="16" fillId="0" borderId="19" xfId="67" applyFont="1" applyFill="1" applyBorder="1" applyAlignment="1" applyProtection="1">
      <alignment horizontal="center" vertical="center"/>
      <protection/>
    </xf>
    <xf numFmtId="166" fontId="14" fillId="0" borderId="30" xfId="46" applyNumberFormat="1" applyFont="1" applyFill="1" applyBorder="1" applyAlignment="1" applyProtection="1">
      <alignment/>
      <protection/>
    </xf>
    <xf numFmtId="166" fontId="16" fillId="0" borderId="29" xfId="46" applyNumberFormat="1" applyFont="1" applyFill="1" applyBorder="1" applyAlignment="1" applyProtection="1">
      <alignment/>
      <protection locked="0"/>
    </xf>
    <xf numFmtId="166" fontId="16" fillId="0" borderId="27" xfId="46" applyNumberFormat="1" applyFont="1" applyFill="1" applyBorder="1" applyAlignment="1" applyProtection="1">
      <alignment/>
      <protection locked="0"/>
    </xf>
    <xf numFmtId="0" fontId="16" fillId="0" borderId="13" xfId="67" applyFont="1" applyFill="1" applyBorder="1" applyProtection="1">
      <alignment/>
      <protection locked="0"/>
    </xf>
    <xf numFmtId="0" fontId="16" fillId="0" borderId="11" xfId="67" applyFont="1" applyFill="1" applyBorder="1" applyProtection="1">
      <alignment/>
      <protection locked="0"/>
    </xf>
    <xf numFmtId="0" fontId="16" fillId="0" borderId="15" xfId="67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0" fontId="16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5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7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50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67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1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center" vertical="center" wrapText="1"/>
      <protection/>
    </xf>
    <xf numFmtId="164" fontId="14" fillId="0" borderId="40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/>
    </xf>
    <xf numFmtId="0" fontId="16" fillId="0" borderId="11" xfId="69" applyFont="1" applyFill="1" applyBorder="1" applyAlignment="1" applyProtection="1">
      <alignment horizontal="left" vertical="center" indent="1"/>
      <protection/>
    </xf>
    <xf numFmtId="0" fontId="16" fillId="0" borderId="12" xfId="69" applyFont="1" applyFill="1" applyBorder="1" applyAlignment="1" applyProtection="1">
      <alignment horizontal="left" vertical="center" wrapText="1" indent="1"/>
      <protection/>
    </xf>
    <xf numFmtId="0" fontId="16" fillId="0" borderId="11" xfId="69" applyFont="1" applyFill="1" applyBorder="1" applyAlignment="1" applyProtection="1">
      <alignment horizontal="left" vertical="center" wrapText="1" indent="1"/>
      <protection/>
    </xf>
    <xf numFmtId="0" fontId="16" fillId="0" borderId="12" xfId="69" applyFont="1" applyFill="1" applyBorder="1" applyAlignment="1" applyProtection="1">
      <alignment horizontal="left" vertical="center" indent="1"/>
      <protection/>
    </xf>
    <xf numFmtId="0" fontId="7" fillId="0" borderId="23" xfId="69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31" xfId="0" applyFont="1" applyBorder="1" applyAlignment="1" applyProtection="1">
      <alignment horizontal="left" vertical="center" wrapText="1" indent="1"/>
      <protection/>
    </xf>
    <xf numFmtId="164" fontId="14" fillId="0" borderId="39" xfId="67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67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7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6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56" xfId="0" applyFont="1" applyFill="1" applyBorder="1" applyAlignment="1" applyProtection="1">
      <alignment horizontal="right" vertical="center" indent="1"/>
      <protection/>
    </xf>
    <xf numFmtId="0" fontId="7" fillId="0" borderId="39" xfId="0" applyFont="1" applyFill="1" applyBorder="1" applyAlignment="1" applyProtection="1">
      <alignment horizontal="right" vertical="center" wrapText="1" indent="1"/>
      <protection/>
    </xf>
    <xf numFmtId="164" fontId="7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5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left" vertical="center" wrapText="1" indent="1"/>
      <protection/>
    </xf>
    <xf numFmtId="0" fontId="2" fillId="0" borderId="0" xfId="67" applyFont="1" applyFill="1" applyProtection="1">
      <alignment/>
      <protection/>
    </xf>
    <xf numFmtId="0" fontId="2" fillId="0" borderId="0" xfId="67" applyFont="1" applyFill="1" applyAlignment="1" applyProtection="1">
      <alignment horizontal="right" vertical="center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4" fillId="0" borderId="24" xfId="67" applyFont="1" applyFill="1" applyBorder="1" applyAlignment="1" applyProtection="1">
      <alignment horizontal="center" vertical="center" wrapText="1"/>
      <protection/>
    </xf>
    <xf numFmtId="0" fontId="14" fillId="0" borderId="28" xfId="67" applyFont="1" applyFill="1" applyBorder="1" applyAlignment="1" applyProtection="1">
      <alignment horizontal="center" vertical="center" wrapText="1"/>
      <protection/>
    </xf>
    <xf numFmtId="0" fontId="14" fillId="0" borderId="39" xfId="67" applyFont="1" applyFill="1" applyBorder="1" applyAlignment="1" applyProtection="1">
      <alignment horizontal="center" vertical="center" wrapText="1"/>
      <protection/>
    </xf>
    <xf numFmtId="164" fontId="16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67" applyFont="1" applyFill="1" applyBorder="1" applyAlignment="1" applyProtection="1">
      <alignment horizontal="left" vertical="center" wrapText="1" indent="6"/>
      <protection/>
    </xf>
    <xf numFmtId="0" fontId="2" fillId="0" borderId="0" xfId="67" applyFill="1" applyProtection="1">
      <alignment/>
      <protection/>
    </xf>
    <xf numFmtId="0" fontId="16" fillId="0" borderId="0" xfId="67" applyFont="1" applyFill="1" applyProtection="1">
      <alignment/>
      <protection/>
    </xf>
    <xf numFmtId="0" fontId="0" fillId="0" borderId="0" xfId="67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31" xfId="0" applyFont="1" applyBorder="1" applyAlignment="1" applyProtection="1">
      <alignment wrapText="1"/>
      <protection/>
    </xf>
    <xf numFmtId="0" fontId="21" fillId="0" borderId="32" xfId="0" applyFont="1" applyBorder="1" applyAlignment="1" applyProtection="1">
      <alignment wrapText="1"/>
      <protection/>
    </xf>
    <xf numFmtId="0" fontId="2" fillId="0" borderId="0" xfId="67" applyFill="1" applyAlignment="1" applyProtection="1">
      <alignment/>
      <protection/>
    </xf>
    <xf numFmtId="164" fontId="19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7" applyFont="1" applyFill="1" applyProtection="1">
      <alignment/>
      <protection/>
    </xf>
    <xf numFmtId="0" fontId="6" fillId="0" borderId="0" xfId="67" applyFont="1" applyFill="1" applyProtection="1">
      <alignment/>
      <protection/>
    </xf>
    <xf numFmtId="0" fontId="2" fillId="0" borderId="0" xfId="67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67" applyNumberFormat="1" applyFont="1" applyFill="1" applyBorder="1" applyAlignment="1" applyProtection="1">
      <alignment horizontal="center" vertical="center" wrapText="1"/>
      <protection/>
    </xf>
    <xf numFmtId="49" fontId="16" fillId="0" borderId="17" xfId="67" applyNumberFormat="1" applyFont="1" applyFill="1" applyBorder="1" applyAlignment="1" applyProtection="1">
      <alignment horizontal="center" vertical="center" wrapText="1"/>
      <protection/>
    </xf>
    <xf numFmtId="49" fontId="16" fillId="0" borderId="19" xfId="67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31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67" applyNumberFormat="1" applyFont="1" applyFill="1" applyBorder="1" applyAlignment="1" applyProtection="1">
      <alignment horizontal="center" vertical="center" wrapText="1"/>
      <protection/>
    </xf>
    <xf numFmtId="49" fontId="16" fillId="0" borderId="16" xfId="67" applyNumberFormat="1" applyFont="1" applyFill="1" applyBorder="1" applyAlignment="1" applyProtection="1">
      <alignment horizontal="center" vertical="center" wrapText="1"/>
      <protection/>
    </xf>
    <xf numFmtId="49" fontId="16" fillId="0" borderId="21" xfId="67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67" applyFont="1" applyFill="1" applyBorder="1" applyAlignment="1" applyProtection="1">
      <alignment horizontal="left" vertical="center" wrapText="1" indent="1"/>
      <protection/>
    </xf>
    <xf numFmtId="0" fontId="16" fillId="0" borderId="11" xfId="67" applyFont="1" applyFill="1" applyBorder="1" applyAlignment="1" applyProtection="1">
      <alignment horizontal="left" vertical="center" wrapText="1" indent="1"/>
      <protection/>
    </xf>
    <xf numFmtId="0" fontId="16" fillId="0" borderId="32" xfId="67" applyFont="1" applyFill="1" applyBorder="1" applyAlignment="1" applyProtection="1" quotePrefix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18" borderId="25" xfId="67" applyNumberFormat="1" applyFont="1" applyFill="1" applyBorder="1" applyAlignment="1" applyProtection="1">
      <alignment horizontal="right" vertical="center" wrapText="1" indent="1"/>
      <protection/>
    </xf>
    <xf numFmtId="164" fontId="16" fillId="18" borderId="27" xfId="67" applyNumberFormat="1" applyFont="1" applyFill="1" applyBorder="1" applyAlignment="1" applyProtection="1">
      <alignment horizontal="right" vertical="center" wrapText="1" indent="1"/>
      <protection/>
    </xf>
    <xf numFmtId="164" fontId="16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23" xfId="67" applyNumberFormat="1" applyFont="1" applyFill="1" applyBorder="1">
      <alignment/>
      <protection/>
    </xf>
    <xf numFmtId="166" fontId="3" fillId="0" borderId="30" xfId="67" applyNumberFormat="1" applyFont="1" applyFill="1" applyBorder="1">
      <alignment/>
      <protection/>
    </xf>
    <xf numFmtId="0" fontId="4" fillId="0" borderId="0" xfId="67" applyFont="1" applyFill="1">
      <alignment/>
      <protection/>
    </xf>
    <xf numFmtId="0" fontId="14" fillId="0" borderId="22" xfId="67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69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46" fillId="0" borderId="25" xfId="0" applyNumberFormat="1" applyFont="1" applyFill="1" applyBorder="1" applyAlignment="1" applyProtection="1">
      <alignment vertical="center" wrapText="1"/>
      <protection/>
    </xf>
    <xf numFmtId="3" fontId="47" fillId="0" borderId="52" xfId="46" applyNumberFormat="1" applyFont="1" applyFill="1" applyBorder="1" applyAlignment="1" applyProtection="1">
      <alignment horizontal="left"/>
      <protection locked="0"/>
    </xf>
    <xf numFmtId="3" fontId="47" fillId="16" borderId="52" xfId="46" applyNumberFormat="1" applyFont="1" applyFill="1" applyBorder="1" applyAlignment="1" applyProtection="1">
      <alignment/>
      <protection locked="0"/>
    </xf>
    <xf numFmtId="164" fontId="16" fillId="20" borderId="25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172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6" applyFont="1">
      <alignment/>
      <protection/>
    </xf>
    <xf numFmtId="166" fontId="8" fillId="0" borderId="0" xfId="46" applyNumberFormat="1" applyFont="1" applyAlignment="1">
      <alignment horizontal="center"/>
    </xf>
    <xf numFmtId="0" fontId="49" fillId="0" borderId="0" xfId="66">
      <alignment/>
      <protection/>
    </xf>
    <xf numFmtId="0" fontId="8" fillId="0" borderId="0" xfId="66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51" fillId="0" borderId="0" xfId="66" applyFont="1" applyAlignment="1">
      <alignment horizontal="centerContinuous"/>
      <protection/>
    </xf>
    <xf numFmtId="166" fontId="51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9" xfId="66" applyFont="1" applyBorder="1" applyAlignment="1">
      <alignment vertical="center"/>
      <protection/>
    </xf>
    <xf numFmtId="0" fontId="2" fillId="0" borderId="60" xfId="66" applyFont="1" applyBorder="1" applyAlignment="1">
      <alignment vertical="center"/>
      <protection/>
    </xf>
    <xf numFmtId="0" fontId="2" fillId="0" borderId="61" xfId="66" applyFont="1" applyBorder="1" applyAlignment="1">
      <alignment vertical="center"/>
      <protection/>
    </xf>
    <xf numFmtId="166" fontId="6" fillId="0" borderId="34" xfId="46" applyNumberFormat="1" applyFont="1" applyBorder="1" applyAlignment="1">
      <alignment horizontal="center" vertical="center"/>
    </xf>
    <xf numFmtId="0" fontId="49" fillId="0" borderId="0" xfId="66" applyAlignment="1">
      <alignment vertical="center"/>
      <protection/>
    </xf>
    <xf numFmtId="166" fontId="6" fillId="0" borderId="58" xfId="46" applyNumberFormat="1" applyFont="1" applyBorder="1" applyAlignment="1">
      <alignment/>
    </xf>
    <xf numFmtId="166" fontId="6" fillId="0" borderId="62" xfId="46" applyNumberFormat="1" applyFont="1" applyBorder="1" applyAlignment="1">
      <alignment/>
    </xf>
    <xf numFmtId="166" fontId="6" fillId="0" borderId="63" xfId="46" applyNumberFormat="1" applyFont="1" applyBorder="1" applyAlignment="1">
      <alignment/>
    </xf>
    <xf numFmtId="0" fontId="49" fillId="0" borderId="0" xfId="66" applyFill="1" applyBorder="1">
      <alignment/>
      <protection/>
    </xf>
    <xf numFmtId="0" fontId="49" fillId="0" borderId="0" xfId="66" applyBorder="1">
      <alignment/>
      <protection/>
    </xf>
    <xf numFmtId="166" fontId="6" fillId="0" borderId="64" xfId="46" applyNumberFormat="1" applyFont="1" applyBorder="1" applyAlignment="1">
      <alignment/>
    </xf>
    <xf numFmtId="166" fontId="2" fillId="0" borderId="65" xfId="46" applyNumberFormat="1" applyFont="1" applyBorder="1" applyAlignment="1" quotePrefix="1">
      <alignment/>
    </xf>
    <xf numFmtId="166" fontId="2" fillId="0" borderId="50" xfId="46" applyNumberFormat="1" applyFont="1" applyBorder="1" applyAlignment="1" quotePrefix="1">
      <alignment/>
    </xf>
    <xf numFmtId="166" fontId="2" fillId="0" borderId="50" xfId="46" applyNumberFormat="1" applyFont="1" applyBorder="1" applyAlignment="1">
      <alignment/>
    </xf>
    <xf numFmtId="0" fontId="0" fillId="0" borderId="64" xfId="66" applyFont="1" applyBorder="1" quotePrefix="1">
      <alignment/>
      <protection/>
    </xf>
    <xf numFmtId="0" fontId="0" fillId="0" borderId="65" xfId="66" applyFont="1" applyBorder="1">
      <alignment/>
      <protection/>
    </xf>
    <xf numFmtId="0" fontId="0" fillId="0" borderId="50" xfId="66" applyFont="1" applyBorder="1">
      <alignment/>
      <protection/>
    </xf>
    <xf numFmtId="166" fontId="0" fillId="0" borderId="50" xfId="46" applyNumberFormat="1" applyFont="1" applyBorder="1" applyAlignment="1">
      <alignment/>
    </xf>
    <xf numFmtId="0" fontId="0" fillId="0" borderId="0" xfId="66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4" xfId="66" applyFont="1" applyBorder="1">
      <alignment/>
      <protection/>
    </xf>
    <xf numFmtId="166" fontId="52" fillId="0" borderId="0" xfId="46" applyNumberFormat="1" applyFont="1" applyBorder="1" applyAlignment="1">
      <alignment/>
    </xf>
    <xf numFmtId="0" fontId="0" fillId="0" borderId="64" xfId="66" applyFont="1" applyBorder="1">
      <alignment/>
      <protection/>
    </xf>
    <xf numFmtId="0" fontId="0" fillId="0" borderId="65" xfId="66" applyFont="1" applyBorder="1">
      <alignment/>
      <protection/>
    </xf>
    <xf numFmtId="0" fontId="52" fillId="0" borderId="65" xfId="66" applyFont="1" applyBorder="1">
      <alignment/>
      <protection/>
    </xf>
    <xf numFmtId="0" fontId="52" fillId="0" borderId="50" xfId="66" applyFont="1" applyBorder="1">
      <alignment/>
      <protection/>
    </xf>
    <xf numFmtId="166" fontId="0" fillId="0" borderId="50" xfId="46" applyNumberFormat="1" applyFont="1" applyBorder="1" applyAlignment="1">
      <alignment/>
    </xf>
    <xf numFmtId="166" fontId="6" fillId="0" borderId="65" xfId="46" applyNumberFormat="1" applyFont="1" applyBorder="1" applyAlignment="1">
      <alignment/>
    </xf>
    <xf numFmtId="166" fontId="6" fillId="0" borderId="50" xfId="46" applyNumberFormat="1" applyFont="1" applyBorder="1" applyAlignment="1">
      <alignment/>
    </xf>
    <xf numFmtId="166" fontId="3" fillId="0" borderId="50" xfId="46" applyNumberFormat="1" applyFont="1" applyBorder="1" applyAlignment="1">
      <alignment/>
    </xf>
    <xf numFmtId="166" fontId="6" fillId="0" borderId="43" xfId="46" applyNumberFormat="1" applyFont="1" applyBorder="1" applyAlignment="1">
      <alignment/>
    </xf>
    <xf numFmtId="166" fontId="6" fillId="0" borderId="66" xfId="46" applyNumberFormat="1" applyFont="1" applyBorder="1" applyAlignment="1">
      <alignment/>
    </xf>
    <xf numFmtId="166" fontId="6" fillId="0" borderId="67" xfId="46" applyNumberFormat="1" applyFont="1" applyBorder="1" applyAlignment="1">
      <alignment/>
    </xf>
    <xf numFmtId="166" fontId="3" fillId="0" borderId="67" xfId="46" applyNumberFormat="1" applyFont="1" applyBorder="1" applyAlignment="1">
      <alignment/>
    </xf>
    <xf numFmtId="0" fontId="0" fillId="0" borderId="0" xfId="71" applyFont="1">
      <alignment/>
      <protection/>
    </xf>
    <xf numFmtId="0" fontId="17" fillId="0" borderId="0" xfId="68" applyFont="1" applyAlignment="1">
      <alignment horizontal="centerContinuous"/>
      <protection/>
    </xf>
    <xf numFmtId="0" fontId="49" fillId="0" borderId="0" xfId="71">
      <alignment/>
      <protection/>
    </xf>
    <xf numFmtId="0" fontId="17" fillId="0" borderId="0" xfId="71" applyFont="1" applyAlignment="1">
      <alignment horizontal="centerContinuous"/>
      <protection/>
    </xf>
    <xf numFmtId="0" fontId="22" fillId="0" borderId="0" xfId="71" applyFont="1" applyAlignment="1">
      <alignment horizontal="centerContinuous"/>
      <protection/>
    </xf>
    <xf numFmtId="0" fontId="22" fillId="0" borderId="0" xfId="68" applyFont="1" applyFill="1" applyAlignment="1">
      <alignment horizontal="centerContinuous"/>
      <protection/>
    </xf>
    <xf numFmtId="0" fontId="22" fillId="0" borderId="0" xfId="68" applyFont="1" applyAlignment="1">
      <alignment horizontal="centerContinuous"/>
      <protection/>
    </xf>
    <xf numFmtId="0" fontId="49" fillId="0" borderId="0" xfId="71" applyAlignment="1">
      <alignment horizontal="right"/>
      <protection/>
    </xf>
    <xf numFmtId="0" fontId="51" fillId="0" borderId="0" xfId="71" applyFont="1" applyAlignment="1">
      <alignment horizontal="left"/>
      <protection/>
    </xf>
    <xf numFmtId="0" fontId="51" fillId="0" borderId="0" xfId="71" applyFont="1" applyAlignment="1">
      <alignment horizontal="centerContinuous"/>
      <protection/>
    </xf>
    <xf numFmtId="0" fontId="0" fillId="0" borderId="0" xfId="71" applyFont="1" applyBorder="1">
      <alignment/>
      <protection/>
    </xf>
    <xf numFmtId="0" fontId="8" fillId="0" borderId="0" xfId="71" applyFont="1" applyAlignment="1">
      <alignment horizontal="right"/>
      <protection/>
    </xf>
    <xf numFmtId="0" fontId="16" fillId="0" borderId="68" xfId="71" applyFont="1" applyBorder="1">
      <alignment/>
      <protection/>
    </xf>
    <xf numFmtId="0" fontId="14" fillId="0" borderId="0" xfId="71" applyFont="1" applyBorder="1" applyAlignment="1">
      <alignment horizontal="left"/>
      <protection/>
    </xf>
    <xf numFmtId="0" fontId="49" fillId="0" borderId="0" xfId="71" applyBorder="1" applyAlignment="1">
      <alignment horizontal="left"/>
      <protection/>
    </xf>
    <xf numFmtId="0" fontId="14" fillId="0" borderId="0" xfId="71" applyFont="1" applyBorder="1" applyAlignment="1">
      <alignment horizontal="center"/>
      <protection/>
    </xf>
    <xf numFmtId="0" fontId="54" fillId="0" borderId="0" xfId="71" applyFont="1" applyBorder="1" applyAlignment="1">
      <alignment horizontal="center"/>
      <protection/>
    </xf>
    <xf numFmtId="0" fontId="14" fillId="0" borderId="36" xfId="71" applyFont="1" applyBorder="1" applyAlignment="1">
      <alignment horizontal="center"/>
      <protection/>
    </xf>
    <xf numFmtId="0" fontId="14" fillId="0" borderId="69" xfId="71" applyFont="1" applyBorder="1" applyAlignment="1">
      <alignment horizontal="center"/>
      <protection/>
    </xf>
    <xf numFmtId="49" fontId="16" fillId="0" borderId="70" xfId="70" applyNumberFormat="1" applyFont="1" applyBorder="1">
      <alignment/>
      <protection/>
    </xf>
    <xf numFmtId="3" fontId="16" fillId="0" borderId="0" xfId="71" applyNumberFormat="1" applyFont="1" applyBorder="1">
      <alignment/>
      <protection/>
    </xf>
    <xf numFmtId="3" fontId="16" fillId="0" borderId="0" xfId="71" applyNumberFormat="1" applyFont="1" applyFill="1" applyBorder="1">
      <alignment/>
      <protection/>
    </xf>
    <xf numFmtId="3" fontId="14" fillId="0" borderId="0" xfId="71" applyNumberFormat="1" applyFont="1" applyBorder="1" applyAlignment="1">
      <alignment horizontal="right"/>
      <protection/>
    </xf>
    <xf numFmtId="0" fontId="49" fillId="0" borderId="0" xfId="71" applyFont="1">
      <alignment/>
      <protection/>
    </xf>
    <xf numFmtId="0" fontId="16" fillId="0" borderId="64" xfId="70" applyFont="1" applyBorder="1" quotePrefix="1">
      <alignment/>
      <protection/>
    </xf>
    <xf numFmtId="3" fontId="16" fillId="0" borderId="0" xfId="46" applyNumberFormat="1" applyFont="1" applyBorder="1" applyAlignment="1" quotePrefix="1">
      <alignment horizontal="right"/>
    </xf>
    <xf numFmtId="3" fontId="16" fillId="0" borderId="0" xfId="46" applyNumberFormat="1" applyFont="1" applyBorder="1" applyAlignment="1">
      <alignment horizontal="right"/>
    </xf>
    <xf numFmtId="3" fontId="16" fillId="0" borderId="0" xfId="46" applyNumberFormat="1" applyFont="1" applyFill="1" applyBorder="1" applyAlignment="1">
      <alignment horizontal="right"/>
    </xf>
    <xf numFmtId="3" fontId="14" fillId="0" borderId="0" xfId="46" applyNumberFormat="1" applyFont="1" applyBorder="1" applyAlignment="1">
      <alignment horizontal="right"/>
    </xf>
    <xf numFmtId="49" fontId="16" fillId="0" borderId="64" xfId="70" applyNumberFormat="1" applyFont="1" applyBorder="1">
      <alignment/>
      <protection/>
    </xf>
    <xf numFmtId="177" fontId="16" fillId="0" borderId="25" xfId="71" applyNumberFormat="1" applyFont="1" applyFill="1" applyBorder="1">
      <alignment/>
      <protection/>
    </xf>
    <xf numFmtId="0" fontId="16" fillId="0" borderId="64" xfId="70" applyFont="1" applyBorder="1" quotePrefix="1">
      <alignment/>
      <protection/>
    </xf>
    <xf numFmtId="0" fontId="0" fillId="0" borderId="44" xfId="71" applyFont="1" applyBorder="1">
      <alignment/>
      <protection/>
    </xf>
    <xf numFmtId="177" fontId="16" fillId="0" borderId="27" xfId="71" applyNumberFormat="1" applyFont="1" applyBorder="1">
      <alignment/>
      <protection/>
    </xf>
    <xf numFmtId="0" fontId="16" fillId="0" borderId="0" xfId="71" applyFont="1" applyBorder="1">
      <alignment/>
      <protection/>
    </xf>
    <xf numFmtId="0" fontId="3" fillId="0" borderId="48" xfId="71" applyFont="1" applyBorder="1">
      <alignment/>
      <protection/>
    </xf>
    <xf numFmtId="177" fontId="14" fillId="0" borderId="34" xfId="71" applyNumberFormat="1" applyFont="1" applyBorder="1">
      <alignment/>
      <protection/>
    </xf>
    <xf numFmtId="3" fontId="14" fillId="0" borderId="0" xfId="71" applyNumberFormat="1" applyFont="1" applyBorder="1">
      <alignment/>
      <protection/>
    </xf>
    <xf numFmtId="3" fontId="6" fillId="0" borderId="0" xfId="71" applyNumberFormat="1" applyFont="1" applyBorder="1">
      <alignment/>
      <protection/>
    </xf>
    <xf numFmtId="0" fontId="3" fillId="0" borderId="43" xfId="71" applyFont="1" applyBorder="1">
      <alignment/>
      <protection/>
    </xf>
    <xf numFmtId="177" fontId="14" fillId="0" borderId="38" xfId="71" applyNumberFormat="1" applyFont="1" applyBorder="1">
      <alignment/>
      <protection/>
    </xf>
    <xf numFmtId="0" fontId="16" fillId="0" borderId="59" xfId="71" applyFont="1" applyBorder="1">
      <alignment/>
      <protection/>
    </xf>
    <xf numFmtId="0" fontId="14" fillId="0" borderId="54" xfId="71" applyFont="1" applyBorder="1" applyAlignment="1">
      <alignment horizontal="center"/>
      <protection/>
    </xf>
    <xf numFmtId="0" fontId="14" fillId="0" borderId="20" xfId="71" applyFont="1" applyBorder="1" applyAlignment="1">
      <alignment horizontal="center"/>
      <protection/>
    </xf>
    <xf numFmtId="0" fontId="14" fillId="0" borderId="13" xfId="71" applyFont="1" applyBorder="1" applyAlignment="1">
      <alignment horizontal="center"/>
      <protection/>
    </xf>
    <xf numFmtId="0" fontId="14" fillId="0" borderId="29" xfId="71" applyFont="1" applyBorder="1" applyAlignment="1">
      <alignment horizontal="center"/>
      <protection/>
    </xf>
    <xf numFmtId="0" fontId="14" fillId="0" borderId="71" xfId="71" applyFont="1" applyBorder="1" applyAlignment="1">
      <alignment horizontal="center"/>
      <protection/>
    </xf>
    <xf numFmtId="0" fontId="14" fillId="0" borderId="72" xfId="71" applyFont="1" applyBorder="1" applyAlignment="1">
      <alignment horizontal="center"/>
      <protection/>
    </xf>
    <xf numFmtId="0" fontId="14" fillId="0" borderId="21" xfId="71" applyFont="1" applyBorder="1" applyAlignment="1">
      <alignment horizontal="center"/>
      <protection/>
    </xf>
    <xf numFmtId="0" fontId="14" fillId="0" borderId="42" xfId="71" applyFont="1" applyBorder="1" applyAlignment="1">
      <alignment horizontal="center"/>
      <protection/>
    </xf>
    <xf numFmtId="0" fontId="14" fillId="0" borderId="38" xfId="71" applyFont="1" applyBorder="1" applyAlignment="1">
      <alignment horizontal="center"/>
      <protection/>
    </xf>
    <xf numFmtId="0" fontId="14" fillId="0" borderId="51" xfId="71" applyFont="1" applyBorder="1" applyAlignment="1">
      <alignment horizontal="center"/>
      <protection/>
    </xf>
    <xf numFmtId="0" fontId="16" fillId="0" borderId="68" xfId="71" applyFont="1" applyBorder="1" applyAlignment="1">
      <alignment horizontal="left"/>
      <protection/>
    </xf>
    <xf numFmtId="0" fontId="16" fillId="0" borderId="28" xfId="71" applyFont="1" applyBorder="1" applyAlignment="1">
      <alignment horizontal="center"/>
      <protection/>
    </xf>
    <xf numFmtId="0" fontId="14" fillId="0" borderId="39" xfId="71" applyFont="1" applyBorder="1" applyAlignment="1">
      <alignment horizontal="center"/>
      <protection/>
    </xf>
    <xf numFmtId="0" fontId="16" fillId="0" borderId="15" xfId="71" applyFont="1" applyBorder="1" applyAlignment="1">
      <alignment horizontal="center"/>
      <protection/>
    </xf>
    <xf numFmtId="0" fontId="16" fillId="0" borderId="73" xfId="71" applyFont="1" applyBorder="1" applyAlignment="1">
      <alignment horizontal="center"/>
      <protection/>
    </xf>
    <xf numFmtId="0" fontId="16" fillId="0" borderId="35" xfId="71" applyFont="1" applyBorder="1" applyAlignment="1">
      <alignment horizontal="left"/>
      <protection/>
    </xf>
    <xf numFmtId="0" fontId="16" fillId="0" borderId="17" xfId="71" applyFont="1" applyBorder="1" applyAlignment="1">
      <alignment horizontal="center"/>
      <protection/>
    </xf>
    <xf numFmtId="0" fontId="14" fillId="0" borderId="27" xfId="71" applyFont="1" applyBorder="1" applyAlignment="1">
      <alignment horizontal="center"/>
      <protection/>
    </xf>
    <xf numFmtId="0" fontId="16" fillId="0" borderId="14" xfId="71" applyFont="1" applyBorder="1" applyAlignment="1">
      <alignment horizontal="center"/>
      <protection/>
    </xf>
    <xf numFmtId="0" fontId="16" fillId="0" borderId="11" xfId="71" applyFont="1" applyBorder="1" applyAlignment="1">
      <alignment horizontal="center"/>
      <protection/>
    </xf>
    <xf numFmtId="0" fontId="16" fillId="0" borderId="35" xfId="70" applyFont="1" applyBorder="1" applyAlignment="1" quotePrefix="1">
      <alignment horizontal="left"/>
      <protection/>
    </xf>
    <xf numFmtId="3" fontId="16" fillId="0" borderId="17" xfId="46" applyNumberFormat="1" applyFont="1" applyBorder="1" applyAlignment="1" quotePrefix="1">
      <alignment horizontal="right"/>
    </xf>
    <xf numFmtId="0" fontId="14" fillId="0" borderId="27" xfId="71" applyFont="1" applyBorder="1" applyAlignment="1">
      <alignment horizontal="center"/>
      <protection/>
    </xf>
    <xf numFmtId="3" fontId="16" fillId="0" borderId="11" xfId="46" applyNumberFormat="1" applyFont="1" applyBorder="1" applyAlignment="1">
      <alignment horizontal="right"/>
    </xf>
    <xf numFmtId="3" fontId="16" fillId="0" borderId="52" xfId="46" applyNumberFormat="1" applyFont="1" applyBorder="1" applyAlignment="1">
      <alignment horizontal="right"/>
    </xf>
    <xf numFmtId="0" fontId="14" fillId="0" borderId="29" xfId="71" applyFont="1" applyBorder="1" applyAlignment="1">
      <alignment horizontal="center"/>
      <protection/>
    </xf>
    <xf numFmtId="0" fontId="16" fillId="0" borderId="74" xfId="70" applyFont="1" applyBorder="1" applyAlignment="1">
      <alignment horizontal="left"/>
      <protection/>
    </xf>
    <xf numFmtId="3" fontId="16" fillId="0" borderId="15" xfId="46" applyNumberFormat="1" applyFont="1" applyBorder="1" applyAlignment="1">
      <alignment horizontal="right"/>
    </xf>
    <xf numFmtId="0" fontId="14" fillId="0" borderId="39" xfId="71" applyFont="1" applyBorder="1" applyAlignment="1">
      <alignment horizontal="center"/>
      <protection/>
    </xf>
    <xf numFmtId="0" fontId="0" fillId="0" borderId="48" xfId="70" applyFont="1" applyBorder="1">
      <alignment/>
      <protection/>
    </xf>
    <xf numFmtId="3" fontId="14" fillId="0" borderId="22" xfId="46" applyNumberFormat="1" applyFont="1" applyBorder="1" applyAlignment="1">
      <alignment horizontal="right"/>
    </xf>
    <xf numFmtId="3" fontId="14" fillId="0" borderId="34" xfId="46" applyNumberFormat="1" applyFont="1" applyBorder="1" applyAlignment="1">
      <alignment horizontal="right"/>
    </xf>
    <xf numFmtId="177" fontId="16" fillId="0" borderId="25" xfId="71" applyNumberFormat="1" applyFont="1" applyFill="1" applyBorder="1">
      <alignment/>
      <protection/>
    </xf>
    <xf numFmtId="177" fontId="16" fillId="0" borderId="26" xfId="71" applyNumberFormat="1" applyFont="1" applyBorder="1">
      <alignment/>
      <protection/>
    </xf>
    <xf numFmtId="166" fontId="3" fillId="0" borderId="63" xfId="46" applyNumberFormat="1" applyFont="1" applyBorder="1" applyAlignment="1">
      <alignment/>
    </xf>
    <xf numFmtId="164" fontId="3" fillId="0" borderId="0" xfId="67" applyNumberFormat="1" applyFont="1" applyFill="1" applyBorder="1" applyAlignment="1" applyProtection="1">
      <alignment horizontal="centerContinuous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horizontal="center" vertical="center"/>
      <protection/>
    </xf>
    <xf numFmtId="3" fontId="0" fillId="0" borderId="12" xfId="67" applyNumberFormat="1" applyFont="1" applyFill="1" applyBorder="1" applyProtection="1">
      <alignment/>
      <protection locked="0"/>
    </xf>
    <xf numFmtId="3" fontId="0" fillId="0" borderId="11" xfId="67" applyNumberFormat="1" applyFont="1" applyFill="1" applyBorder="1" applyProtection="1">
      <alignment/>
      <protection locked="0"/>
    </xf>
    <xf numFmtId="3" fontId="0" fillId="0" borderId="11" xfId="67" applyNumberFormat="1" applyFont="1" applyFill="1" applyBorder="1" applyAlignment="1" applyProtection="1">
      <alignment/>
      <protection locked="0"/>
    </xf>
    <xf numFmtId="166" fontId="0" fillId="0" borderId="11" xfId="46" applyNumberFormat="1" applyFont="1" applyFill="1" applyBorder="1" applyAlignment="1" applyProtection="1">
      <alignment horizontal="right"/>
      <protection locked="0"/>
    </xf>
    <xf numFmtId="3" fontId="0" fillId="0" borderId="14" xfId="67" applyNumberFormat="1" applyFont="1" applyFill="1" applyBorder="1" applyAlignment="1" applyProtection="1">
      <alignment/>
      <protection locked="0"/>
    </xf>
    <xf numFmtId="16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5" xfId="67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6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 locked="0"/>
    </xf>
    <xf numFmtId="164" fontId="16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16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35" xfId="0" applyNumberFormat="1" applyFont="1" applyFill="1" applyBorder="1" applyAlignment="1" applyProtection="1">
      <alignment vertical="center" wrapTex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11" xfId="46" applyNumberFormat="1" applyFont="1" applyFill="1" applyBorder="1" applyAlignment="1" applyProtection="1">
      <alignment horizontal="center"/>
      <protection locked="0"/>
    </xf>
    <xf numFmtId="164" fontId="16" fillId="0" borderId="25" xfId="0" applyNumberFormat="1" applyFont="1" applyFill="1" applyBorder="1" applyAlignment="1" applyProtection="1">
      <alignment horizontal="center" vertical="center"/>
      <protection locked="0"/>
    </xf>
    <xf numFmtId="164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4" fillId="0" borderId="22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55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16" fillId="0" borderId="28" xfId="0" applyFont="1" applyBorder="1" applyAlignment="1" applyProtection="1">
      <alignment horizontal="left" vertical="center" indent="1"/>
      <protection locked="0"/>
    </xf>
    <xf numFmtId="0" fontId="16" fillId="0" borderId="12" xfId="0" applyFont="1" applyBorder="1" applyAlignment="1" applyProtection="1">
      <alignment horizontal="left" vertical="center" indent="1"/>
      <protection locked="0"/>
    </xf>
    <xf numFmtId="0" fontId="16" fillId="0" borderId="10" xfId="0" applyFont="1" applyBorder="1" applyAlignment="1" applyProtection="1">
      <alignment horizontal="left" vertical="center" indent="1"/>
      <protection locked="0"/>
    </xf>
    <xf numFmtId="177" fontId="16" fillId="0" borderId="27" xfId="71" applyNumberFormat="1" applyFont="1" applyFill="1" applyBorder="1">
      <alignment/>
      <protection/>
    </xf>
    <xf numFmtId="177" fontId="16" fillId="0" borderId="37" xfId="71" applyNumberFormat="1" applyFont="1" applyFill="1" applyBorder="1">
      <alignment/>
      <protection/>
    </xf>
    <xf numFmtId="177" fontId="16" fillId="0" borderId="27" xfId="71" applyNumberFormat="1" applyFont="1" applyFill="1" applyBorder="1">
      <alignment/>
      <protection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62" xfId="0" applyNumberFormat="1" applyFont="1" applyFill="1" applyBorder="1" applyAlignment="1" applyProtection="1">
      <alignment vertical="center" wrapText="1"/>
      <protection locked="0"/>
    </xf>
    <xf numFmtId="49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65" xfId="0" applyNumberFormat="1" applyFont="1" applyFill="1" applyBorder="1" applyAlignment="1" applyProtection="1">
      <alignment vertical="center" wrapText="1"/>
      <protection locked="0"/>
    </xf>
    <xf numFmtId="164" fontId="16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0" fontId="49" fillId="0" borderId="0" xfId="65">
      <alignment/>
      <protection/>
    </xf>
    <xf numFmtId="0" fontId="16" fillId="0" borderId="0" xfId="65" applyFont="1">
      <alignment/>
      <protection/>
    </xf>
    <xf numFmtId="0" fontId="14" fillId="0" borderId="0" xfId="65" applyFont="1">
      <alignment/>
      <protection/>
    </xf>
    <xf numFmtId="0" fontId="54" fillId="0" borderId="0" xfId="65" applyFont="1">
      <alignment/>
      <protection/>
    </xf>
    <xf numFmtId="0" fontId="0" fillId="0" borderId="0" xfId="65" applyFont="1">
      <alignment/>
      <protection/>
    </xf>
    <xf numFmtId="0" fontId="15" fillId="0" borderId="0" xfId="65" applyFont="1" applyAlignment="1">
      <alignment horizontal="right"/>
      <protection/>
    </xf>
    <xf numFmtId="49" fontId="51" fillId="0" borderId="0" xfId="65" applyNumberFormat="1" applyFont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0" fontId="51" fillId="0" borderId="0" xfId="65" applyFont="1" applyAlignment="1">
      <alignment horizontal="centerContinuous"/>
      <protection/>
    </xf>
    <xf numFmtId="0" fontId="56" fillId="0" borderId="0" xfId="65" applyFont="1" applyAlignment="1">
      <alignment horizontal="centerContinuous"/>
      <protection/>
    </xf>
    <xf numFmtId="0" fontId="6" fillId="0" borderId="59" xfId="65" applyFont="1" applyBorder="1">
      <alignment/>
      <protection/>
    </xf>
    <xf numFmtId="0" fontId="6" fillId="0" borderId="60" xfId="65" applyFont="1" applyBorder="1" applyAlignment="1">
      <alignment horizontal="center"/>
      <protection/>
    </xf>
    <xf numFmtId="0" fontId="15" fillId="0" borderId="54" xfId="65" applyFont="1" applyBorder="1" applyAlignment="1">
      <alignment horizontal="center"/>
      <protection/>
    </xf>
    <xf numFmtId="0" fontId="7" fillId="0" borderId="19" xfId="65" applyFont="1" applyBorder="1" applyAlignment="1">
      <alignment horizontal="center"/>
      <protection/>
    </xf>
    <xf numFmtId="0" fontId="7" fillId="0" borderId="15" xfId="65" applyFont="1" applyBorder="1" applyAlignment="1">
      <alignment horizontal="center"/>
      <protection/>
    </xf>
    <xf numFmtId="0" fontId="7" fillId="0" borderId="27" xfId="65" applyFont="1" applyBorder="1" applyAlignment="1">
      <alignment horizontal="center"/>
      <protection/>
    </xf>
    <xf numFmtId="0" fontId="7" fillId="0" borderId="36" xfId="65" applyFont="1" applyBorder="1" applyAlignment="1">
      <alignment horizontal="center"/>
      <protection/>
    </xf>
    <xf numFmtId="0" fontId="13" fillId="0" borderId="72" xfId="65" applyFont="1" applyBorder="1">
      <alignment/>
      <protection/>
    </xf>
    <xf numFmtId="0" fontId="7" fillId="0" borderId="16" xfId="65" applyFont="1" applyBorder="1" applyAlignment="1">
      <alignment horizontal="center"/>
      <protection/>
    </xf>
    <xf numFmtId="0" fontId="7" fillId="0" borderId="10" xfId="65" applyFont="1" applyBorder="1" applyAlignment="1">
      <alignment horizontal="center"/>
      <protection/>
    </xf>
    <xf numFmtId="0" fontId="7" fillId="0" borderId="26" xfId="65" applyFont="1" applyBorder="1" applyAlignment="1">
      <alignment horizontal="center"/>
      <protection/>
    </xf>
    <xf numFmtId="0" fontId="7" fillId="0" borderId="0" xfId="65" applyFont="1" applyBorder="1" applyAlignment="1">
      <alignment horizontal="center"/>
      <protection/>
    </xf>
    <xf numFmtId="0" fontId="13" fillId="0" borderId="58" xfId="65" applyFont="1" applyBorder="1">
      <alignment/>
      <protection/>
    </xf>
    <xf numFmtId="3" fontId="7" fillId="0" borderId="20" xfId="65" applyNumberFormat="1" applyFont="1" applyBorder="1" applyAlignment="1">
      <alignment horizontal="center"/>
      <protection/>
    </xf>
    <xf numFmtId="3" fontId="7" fillId="0" borderId="13" xfId="65" applyNumberFormat="1" applyFont="1" applyBorder="1" applyAlignment="1">
      <alignment horizontal="center"/>
      <protection/>
    </xf>
    <xf numFmtId="3" fontId="13" fillId="0" borderId="13" xfId="65" applyNumberFormat="1" applyFont="1" applyBorder="1" applyAlignment="1">
      <alignment horizontal="right"/>
      <protection/>
    </xf>
    <xf numFmtId="3" fontId="13" fillId="0" borderId="13" xfId="65" applyNumberFormat="1" applyFont="1" applyBorder="1" applyAlignment="1">
      <alignment horizontal="center"/>
      <protection/>
    </xf>
    <xf numFmtId="3" fontId="7" fillId="0" borderId="29" xfId="65" applyNumberFormat="1" applyFont="1" applyBorder="1">
      <alignment/>
      <protection/>
    </xf>
    <xf numFmtId="3" fontId="7" fillId="0" borderId="60" xfId="65" applyNumberFormat="1" applyFont="1" applyBorder="1">
      <alignment/>
      <protection/>
    </xf>
    <xf numFmtId="3" fontId="13" fillId="0" borderId="20" xfId="65" applyNumberFormat="1" applyFont="1" applyBorder="1" applyAlignment="1">
      <alignment horizontal="right"/>
      <protection/>
    </xf>
    <xf numFmtId="3" fontId="13" fillId="0" borderId="13" xfId="65" applyNumberFormat="1" applyFont="1" applyBorder="1" applyAlignment="1">
      <alignment/>
      <protection/>
    </xf>
    <xf numFmtId="0" fontId="50" fillId="0" borderId="0" xfId="65" applyFont="1">
      <alignment/>
      <protection/>
    </xf>
    <xf numFmtId="0" fontId="13" fillId="0" borderId="64" xfId="65" applyFont="1" applyBorder="1">
      <alignment/>
      <protection/>
    </xf>
    <xf numFmtId="3" fontId="13" fillId="0" borderId="17" xfId="65" applyNumberFormat="1" applyFont="1" applyBorder="1">
      <alignment/>
      <protection/>
    </xf>
    <xf numFmtId="3" fontId="13" fillId="0" borderId="11" xfId="65" applyNumberFormat="1" applyFont="1" applyBorder="1">
      <alignment/>
      <protection/>
    </xf>
    <xf numFmtId="3" fontId="7" fillId="0" borderId="25" xfId="65" applyNumberFormat="1" applyFont="1" applyBorder="1">
      <alignment/>
      <protection/>
    </xf>
    <xf numFmtId="3" fontId="7" fillId="0" borderId="36" xfId="65" applyNumberFormat="1" applyFont="1" applyBorder="1">
      <alignment/>
      <protection/>
    </xf>
    <xf numFmtId="0" fontId="13" fillId="0" borderId="64" xfId="65" applyFont="1" applyBorder="1">
      <alignment/>
      <protection/>
    </xf>
    <xf numFmtId="3" fontId="13" fillId="0" borderId="17" xfId="65" applyNumberFormat="1" applyFont="1" applyBorder="1">
      <alignment/>
      <protection/>
    </xf>
    <xf numFmtId="3" fontId="7" fillId="0" borderId="17" xfId="65" applyNumberFormat="1" applyFont="1" applyBorder="1">
      <alignment/>
      <protection/>
    </xf>
    <xf numFmtId="3" fontId="7" fillId="0" borderId="11" xfId="65" applyNumberFormat="1" applyFont="1" applyBorder="1">
      <alignment/>
      <protection/>
    </xf>
    <xf numFmtId="3" fontId="13" fillId="0" borderId="11" xfId="65" applyNumberFormat="1" applyFont="1" applyBorder="1">
      <alignment/>
      <protection/>
    </xf>
    <xf numFmtId="49" fontId="13" fillId="0" borderId="64" xfId="65" applyNumberFormat="1" applyFont="1" applyBorder="1">
      <alignment/>
      <protection/>
    </xf>
    <xf numFmtId="3" fontId="58" fillId="0" borderId="17" xfId="65" applyNumberFormat="1" applyFont="1" applyBorder="1">
      <alignment/>
      <protection/>
    </xf>
    <xf numFmtId="3" fontId="58" fillId="0" borderId="11" xfId="65" applyNumberFormat="1" applyFont="1" applyBorder="1">
      <alignment/>
      <protection/>
    </xf>
    <xf numFmtId="3" fontId="59" fillId="0" borderId="11" xfId="65" applyNumberFormat="1" applyFont="1" applyBorder="1">
      <alignment/>
      <protection/>
    </xf>
    <xf numFmtId="3" fontId="7" fillId="0" borderId="25" xfId="65" applyNumberFormat="1" applyFont="1" applyBorder="1">
      <alignment/>
      <protection/>
    </xf>
    <xf numFmtId="3" fontId="15" fillId="0" borderId="11" xfId="65" applyNumberFormat="1" applyFont="1" applyBorder="1">
      <alignment/>
      <protection/>
    </xf>
    <xf numFmtId="3" fontId="60" fillId="0" borderId="11" xfId="65" applyNumberFormat="1" applyFont="1" applyBorder="1">
      <alignment/>
      <protection/>
    </xf>
    <xf numFmtId="3" fontId="60" fillId="0" borderId="17" xfId="65" applyNumberFormat="1" applyFont="1" applyBorder="1">
      <alignment/>
      <protection/>
    </xf>
    <xf numFmtId="3" fontId="15" fillId="0" borderId="36" xfId="65" applyNumberFormat="1" applyFont="1" applyBorder="1">
      <alignment/>
      <protection/>
    </xf>
    <xf numFmtId="49" fontId="13" fillId="0" borderId="64" xfId="65" applyNumberFormat="1" applyFont="1" applyBorder="1">
      <alignment/>
      <protection/>
    </xf>
    <xf numFmtId="3" fontId="57" fillId="0" borderId="17" xfId="65" applyNumberFormat="1" applyFont="1" applyBorder="1">
      <alignment/>
      <protection/>
    </xf>
    <xf numFmtId="3" fontId="58" fillId="0" borderId="11" xfId="65" applyNumberFormat="1" applyFont="1" applyBorder="1">
      <alignment/>
      <protection/>
    </xf>
    <xf numFmtId="0" fontId="7" fillId="0" borderId="64" xfId="65" applyFont="1" applyBorder="1">
      <alignment/>
      <protection/>
    </xf>
    <xf numFmtId="3" fontId="7" fillId="0" borderId="11" xfId="65" applyNumberFormat="1" applyFont="1" applyBorder="1">
      <alignment/>
      <protection/>
    </xf>
    <xf numFmtId="49" fontId="58" fillId="0" borderId="64" xfId="65" applyNumberFormat="1" applyFont="1" applyBorder="1">
      <alignment/>
      <protection/>
    </xf>
    <xf numFmtId="3" fontId="15" fillId="0" borderId="25" xfId="65" applyNumberFormat="1" applyFont="1" applyBorder="1">
      <alignment/>
      <protection/>
    </xf>
    <xf numFmtId="0" fontId="0" fillId="0" borderId="17" xfId="65" applyFont="1" applyBorder="1">
      <alignment/>
      <protection/>
    </xf>
    <xf numFmtId="3" fontId="61" fillId="0" borderId="17" xfId="65" applyNumberFormat="1" applyFont="1" applyBorder="1">
      <alignment/>
      <protection/>
    </xf>
    <xf numFmtId="3" fontId="58" fillId="0" borderId="0" xfId="65" applyNumberFormat="1" applyFont="1" applyBorder="1">
      <alignment/>
      <protection/>
    </xf>
    <xf numFmtId="3" fontId="15" fillId="0" borderId="0" xfId="65" applyNumberFormat="1" applyFont="1" applyBorder="1">
      <alignment/>
      <protection/>
    </xf>
    <xf numFmtId="3" fontId="58" fillId="0" borderId="17" xfId="65" applyNumberFormat="1" applyFont="1" applyBorder="1">
      <alignment/>
      <protection/>
    </xf>
    <xf numFmtId="3" fontId="15" fillId="0" borderId="25" xfId="65" applyNumberFormat="1" applyFont="1" applyBorder="1">
      <alignment/>
      <protection/>
    </xf>
    <xf numFmtId="0" fontId="13" fillId="0" borderId="44" xfId="65" applyFont="1" applyBorder="1">
      <alignment/>
      <protection/>
    </xf>
    <xf numFmtId="3" fontId="13" fillId="0" borderId="19" xfId="65" applyNumberFormat="1" applyFont="1" applyBorder="1">
      <alignment/>
      <protection/>
    </xf>
    <xf numFmtId="3" fontId="13" fillId="0" borderId="15" xfId="65" applyNumberFormat="1" applyFont="1" applyBorder="1">
      <alignment/>
      <protection/>
    </xf>
    <xf numFmtId="3" fontId="13" fillId="0" borderId="19" xfId="65" applyNumberFormat="1" applyFont="1" applyBorder="1">
      <alignment/>
      <protection/>
    </xf>
    <xf numFmtId="3" fontId="13" fillId="0" borderId="15" xfId="65" applyNumberFormat="1" applyFont="1" applyBorder="1">
      <alignment/>
      <protection/>
    </xf>
    <xf numFmtId="3" fontId="13" fillId="0" borderId="15" xfId="65" applyNumberFormat="1" applyFont="1" applyFill="1" applyBorder="1">
      <alignment/>
      <protection/>
    </xf>
    <xf numFmtId="0" fontId="13" fillId="0" borderId="54" xfId="65" applyFont="1" applyBorder="1">
      <alignment/>
      <protection/>
    </xf>
    <xf numFmtId="3" fontId="7" fillId="0" borderId="27" xfId="65" applyNumberFormat="1" applyFont="1" applyBorder="1">
      <alignment/>
      <protection/>
    </xf>
    <xf numFmtId="3" fontId="7" fillId="0" borderId="27" xfId="65" applyNumberFormat="1" applyFont="1" applyBorder="1">
      <alignment/>
      <protection/>
    </xf>
    <xf numFmtId="0" fontId="7" fillId="0" borderId="58" xfId="65" applyFont="1" applyBorder="1">
      <alignment/>
      <protection/>
    </xf>
    <xf numFmtId="3" fontId="7" fillId="0" borderId="20" xfId="65" applyNumberFormat="1" applyFont="1" applyBorder="1">
      <alignment/>
      <protection/>
    </xf>
    <xf numFmtId="3" fontId="7" fillId="0" borderId="75" xfId="65" applyNumberFormat="1" applyFont="1" applyBorder="1">
      <alignment/>
      <protection/>
    </xf>
    <xf numFmtId="0" fontId="13" fillId="0" borderId="64" xfId="65" applyFont="1" applyBorder="1" quotePrefix="1">
      <alignment/>
      <protection/>
    </xf>
    <xf numFmtId="3" fontId="7" fillId="0" borderId="0" xfId="65" applyNumberFormat="1" applyFont="1" applyBorder="1">
      <alignment/>
      <protection/>
    </xf>
    <xf numFmtId="3" fontId="13" fillId="0" borderId="25" xfId="65" applyNumberFormat="1" applyFont="1" applyBorder="1">
      <alignment/>
      <protection/>
    </xf>
    <xf numFmtId="0" fontId="7" fillId="0" borderId="76" xfId="65" applyFont="1" applyBorder="1">
      <alignment/>
      <protection/>
    </xf>
    <xf numFmtId="3" fontId="7" fillId="0" borderId="77" xfId="65" applyNumberFormat="1" applyFont="1" applyBorder="1">
      <alignment/>
      <protection/>
    </xf>
    <xf numFmtId="3" fontId="7" fillId="0" borderId="42" xfId="65" applyNumberFormat="1" applyFont="1" applyBorder="1">
      <alignment/>
      <protection/>
    </xf>
    <xf numFmtId="3" fontId="7" fillId="0" borderId="76" xfId="65" applyNumberFormat="1" applyFont="1" applyBorder="1">
      <alignment/>
      <protection/>
    </xf>
    <xf numFmtId="3" fontId="7" fillId="0" borderId="38" xfId="65" applyNumberFormat="1" applyFont="1" applyBorder="1">
      <alignment/>
      <protection/>
    </xf>
    <xf numFmtId="0" fontId="58" fillId="0" borderId="0" xfId="65" applyFont="1" applyBorder="1" quotePrefix="1">
      <alignment/>
      <protection/>
    </xf>
    <xf numFmtId="3" fontId="13" fillId="0" borderId="0" xfId="65" applyNumberFormat="1" applyFont="1" applyBorder="1">
      <alignment/>
      <protection/>
    </xf>
    <xf numFmtId="3" fontId="13" fillId="0" borderId="0" xfId="65" applyNumberFormat="1" applyFont="1" applyFill="1" applyBorder="1">
      <alignment/>
      <protection/>
    </xf>
    <xf numFmtId="3" fontId="58" fillId="0" borderId="0" xfId="65" applyNumberFormat="1" applyFont="1" applyFill="1" applyBorder="1">
      <alignment/>
      <protection/>
    </xf>
    <xf numFmtId="3" fontId="60" fillId="0" borderId="0" xfId="65" applyNumberFormat="1" applyFont="1" applyBorder="1">
      <alignment/>
      <protection/>
    </xf>
    <xf numFmtId="0" fontId="3" fillId="0" borderId="34" xfId="71" applyFont="1" applyBorder="1">
      <alignment/>
      <protection/>
    </xf>
    <xf numFmtId="0" fontId="16" fillId="0" borderId="54" xfId="71" applyFont="1" applyBorder="1">
      <alignment/>
      <protection/>
    </xf>
    <xf numFmtId="0" fontId="16" fillId="0" borderId="44" xfId="71" applyFont="1" applyBorder="1">
      <alignment/>
      <protection/>
    </xf>
    <xf numFmtId="0" fontId="25" fillId="0" borderId="48" xfId="71" applyFont="1" applyBorder="1">
      <alignment/>
      <protection/>
    </xf>
    <xf numFmtId="177" fontId="25" fillId="0" borderId="34" xfId="71" applyNumberFormat="1" applyFont="1" applyBorder="1">
      <alignment/>
      <protection/>
    </xf>
    <xf numFmtId="14" fontId="14" fillId="0" borderId="33" xfId="71" applyNumberFormat="1" applyFont="1" applyBorder="1" applyAlignment="1">
      <alignment horizontal="center"/>
      <protection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6" fillId="0" borderId="78" xfId="0" applyNumberFormat="1" applyFont="1" applyFill="1" applyBorder="1" applyAlignment="1" applyProtection="1">
      <alignment vertical="center" wrapText="1"/>
      <protection locked="0"/>
    </xf>
    <xf numFmtId="164" fontId="16" fillId="0" borderId="75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6" xfId="0" applyNumberFormat="1" applyFill="1" applyBorder="1" applyAlignment="1" applyProtection="1">
      <alignment horizontal="left" vertical="center" wrapText="1"/>
      <protection locked="0"/>
    </xf>
    <xf numFmtId="0" fontId="16" fillId="0" borderId="35" xfId="67" applyFont="1" applyFill="1" applyBorder="1" applyProtection="1">
      <alignment/>
      <protection locked="0"/>
    </xf>
    <xf numFmtId="164" fontId="13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62" fillId="0" borderId="11" xfId="0" applyFont="1" applyBorder="1" applyAlignment="1" applyProtection="1">
      <alignment horizontal="left" wrapText="1" indent="1"/>
      <protection/>
    </xf>
    <xf numFmtId="3" fontId="58" fillId="0" borderId="15" xfId="65" applyNumberFormat="1" applyFont="1" applyBorder="1">
      <alignment/>
      <protection/>
    </xf>
    <xf numFmtId="3" fontId="58" fillId="0" borderId="15" xfId="65" applyNumberFormat="1" applyFont="1" applyBorder="1">
      <alignment/>
      <protection/>
    </xf>
    <xf numFmtId="3" fontId="15" fillId="0" borderId="74" xfId="65" applyNumberFormat="1" applyFont="1" applyBorder="1">
      <alignment/>
      <protection/>
    </xf>
    <xf numFmtId="3" fontId="7" fillId="0" borderId="52" xfId="65" applyNumberFormat="1" applyFont="1" applyBorder="1">
      <alignment/>
      <protection/>
    </xf>
    <xf numFmtId="164" fontId="63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38" xfId="67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50" xfId="67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64" fillId="0" borderId="11" xfId="46" applyNumberFormat="1" applyFont="1" applyFill="1" applyBorder="1" applyAlignment="1" applyProtection="1">
      <alignment/>
      <protection locked="0"/>
    </xf>
    <xf numFmtId="166" fontId="63" fillId="0" borderId="25" xfId="46" applyNumberFormat="1" applyFont="1" applyFill="1" applyBorder="1" applyAlignment="1" applyProtection="1">
      <alignment/>
      <protection locked="0"/>
    </xf>
    <xf numFmtId="164" fontId="63" fillId="0" borderId="14" xfId="0" applyNumberFormat="1" applyFont="1" applyFill="1" applyBorder="1" applyAlignment="1" applyProtection="1">
      <alignment vertical="center" wrapText="1"/>
      <protection locked="0"/>
    </xf>
    <xf numFmtId="164" fontId="63" fillId="0" borderId="11" xfId="0" applyNumberFormat="1" applyFont="1" applyFill="1" applyBorder="1" applyAlignment="1" applyProtection="1">
      <alignment vertical="center" wrapText="1"/>
      <protection locked="0"/>
    </xf>
    <xf numFmtId="164" fontId="57" fillId="0" borderId="14" xfId="0" applyNumberFormat="1" applyFont="1" applyFill="1" applyBorder="1" applyAlignment="1" applyProtection="1">
      <alignment vertical="center" wrapText="1"/>
      <protection locked="0"/>
    </xf>
    <xf numFmtId="164" fontId="57" fillId="0" borderId="11" xfId="0" applyNumberFormat="1" applyFont="1" applyFill="1" applyBorder="1" applyAlignment="1" applyProtection="1">
      <alignment vertical="center" wrapText="1"/>
      <protection locked="0"/>
    </xf>
    <xf numFmtId="3" fontId="63" fillId="0" borderId="11" xfId="0" applyNumberFormat="1" applyFont="1" applyFill="1" applyBorder="1" applyAlignment="1" applyProtection="1">
      <alignment vertical="center"/>
      <protection locked="0"/>
    </xf>
    <xf numFmtId="0" fontId="64" fillId="0" borderId="0" xfId="0" applyFont="1" applyFill="1" applyAlignment="1">
      <alignment/>
    </xf>
    <xf numFmtId="3" fontId="63" fillId="0" borderId="13" xfId="0" applyNumberFormat="1" applyFont="1" applyFill="1" applyBorder="1" applyAlignment="1" applyProtection="1">
      <alignment vertical="center"/>
      <protection locked="0"/>
    </xf>
    <xf numFmtId="3" fontId="63" fillId="0" borderId="29" xfId="0" applyNumberFormat="1" applyFont="1" applyFill="1" applyBorder="1" applyAlignment="1" applyProtection="1">
      <alignment vertical="center"/>
      <protection/>
    </xf>
    <xf numFmtId="3" fontId="63" fillId="0" borderId="25" xfId="0" applyNumberFormat="1" applyFont="1" applyFill="1" applyBorder="1" applyAlignment="1" applyProtection="1">
      <alignment vertical="center"/>
      <protection/>
    </xf>
    <xf numFmtId="164" fontId="6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63" fillId="0" borderId="14" xfId="71" applyFont="1" applyBorder="1" applyAlignment="1">
      <alignment horizontal="center"/>
      <protection/>
    </xf>
    <xf numFmtId="0" fontId="63" fillId="0" borderId="11" xfId="71" applyFont="1" applyBorder="1" applyAlignment="1">
      <alignment horizontal="center"/>
      <protection/>
    </xf>
    <xf numFmtId="0" fontId="63" fillId="0" borderId="78" xfId="71" applyFont="1" applyBorder="1" applyAlignment="1">
      <alignment horizontal="center"/>
      <protection/>
    </xf>
    <xf numFmtId="0" fontId="63" fillId="0" borderId="15" xfId="71" applyFont="1" applyBorder="1" applyAlignment="1">
      <alignment horizontal="center"/>
      <protection/>
    </xf>
    <xf numFmtId="0" fontId="63" fillId="0" borderId="24" xfId="71" applyFont="1" applyBorder="1" applyAlignment="1">
      <alignment horizontal="center"/>
      <protection/>
    </xf>
    <xf numFmtId="3" fontId="63" fillId="0" borderId="14" xfId="46" applyNumberFormat="1" applyFont="1" applyBorder="1" applyAlignment="1">
      <alignment horizontal="right"/>
    </xf>
    <xf numFmtId="3" fontId="63" fillId="0" borderId="11" xfId="46" applyNumberFormat="1" applyFont="1" applyBorder="1" applyAlignment="1">
      <alignment horizontal="right"/>
    </xf>
    <xf numFmtId="0" fontId="65" fillId="0" borderId="0" xfId="71" applyFont="1">
      <alignment/>
      <protection/>
    </xf>
    <xf numFmtId="3" fontId="63" fillId="0" borderId="17" xfId="46" applyNumberFormat="1" applyFont="1" applyBorder="1" applyAlignment="1" quotePrefix="1">
      <alignment horizontal="right"/>
    </xf>
    <xf numFmtId="3" fontId="63" fillId="0" borderId="78" xfId="46" applyNumberFormat="1" applyFont="1" applyBorder="1" applyAlignment="1">
      <alignment horizontal="right"/>
    </xf>
    <xf numFmtId="3" fontId="63" fillId="0" borderId="15" xfId="46" applyNumberFormat="1" applyFont="1" applyBorder="1" applyAlignment="1">
      <alignment horizontal="right"/>
    </xf>
    <xf numFmtId="3" fontId="63" fillId="0" borderId="19" xfId="46" applyNumberFormat="1" applyFont="1" applyBorder="1" applyAlignment="1" quotePrefix="1">
      <alignment horizontal="right"/>
    </xf>
    <xf numFmtId="177" fontId="63" fillId="0" borderId="37" xfId="71" applyNumberFormat="1" applyFont="1" applyFill="1" applyBorder="1">
      <alignment/>
      <protection/>
    </xf>
    <xf numFmtId="177" fontId="63" fillId="0" borderId="27" xfId="71" applyNumberFormat="1" applyFont="1" applyFill="1" applyBorder="1">
      <alignment/>
      <protection/>
    </xf>
    <xf numFmtId="166" fontId="64" fillId="0" borderId="50" xfId="46" applyNumberFormat="1" applyFont="1" applyBorder="1" applyAlignment="1">
      <alignment/>
    </xf>
    <xf numFmtId="164" fontId="63" fillId="0" borderId="16" xfId="0" applyNumberFormat="1" applyFont="1" applyFill="1" applyBorder="1" applyAlignment="1" applyProtection="1">
      <alignment vertical="center" wrapText="1"/>
      <protection locked="0"/>
    </xf>
    <xf numFmtId="164" fontId="63" fillId="0" borderId="17" xfId="0" applyNumberFormat="1" applyFont="1" applyFill="1" applyBorder="1" applyAlignment="1" applyProtection="1">
      <alignment vertical="center" wrapText="1"/>
      <protection locked="0"/>
    </xf>
    <xf numFmtId="0" fontId="63" fillId="0" borderId="11" xfId="0" applyFont="1" applyBorder="1" applyAlignment="1" applyProtection="1">
      <alignment horizontal="left" vertical="center" indent="1"/>
      <protection locked="0"/>
    </xf>
    <xf numFmtId="3" fontId="63" fillId="0" borderId="25" xfId="0" applyNumberFormat="1" applyFont="1" applyBorder="1" applyAlignment="1" applyProtection="1">
      <alignment horizontal="right" vertical="center" indent="1"/>
      <protection locked="0"/>
    </xf>
    <xf numFmtId="3" fontId="57" fillId="0" borderId="19" xfId="65" applyNumberFormat="1" applyFont="1" applyBorder="1">
      <alignment/>
      <protection/>
    </xf>
    <xf numFmtId="3" fontId="57" fillId="0" borderId="11" xfId="65" applyNumberFormat="1" applyFont="1" applyBorder="1">
      <alignment/>
      <protection/>
    </xf>
    <xf numFmtId="3" fontId="57" fillId="0" borderId="15" xfId="65" applyNumberFormat="1" applyFont="1" applyBorder="1">
      <alignment/>
      <protection/>
    </xf>
    <xf numFmtId="164" fontId="45" fillId="0" borderId="60" xfId="0" applyNumberFormat="1" applyFont="1" applyFill="1" applyBorder="1" applyAlignment="1" applyProtection="1">
      <alignment horizontal="center" vertical="center" wrapText="1"/>
      <protection/>
    </xf>
    <xf numFmtId="164" fontId="66" fillId="0" borderId="12" xfId="69" applyNumberFormat="1" applyFont="1" applyFill="1" applyBorder="1" applyAlignment="1" applyProtection="1">
      <alignment vertical="center"/>
      <protection locked="0"/>
    </xf>
    <xf numFmtId="164" fontId="63" fillId="0" borderId="37" xfId="69" applyNumberFormat="1" applyFont="1" applyFill="1" applyBorder="1" applyAlignment="1" applyProtection="1">
      <alignment vertical="center"/>
      <protection/>
    </xf>
    <xf numFmtId="164" fontId="63" fillId="0" borderId="25" xfId="69" applyNumberFormat="1" applyFont="1" applyFill="1" applyBorder="1" applyAlignment="1" applyProtection="1">
      <alignment vertical="center"/>
      <protection/>
    </xf>
    <xf numFmtId="164" fontId="15" fillId="0" borderId="41" xfId="67" applyNumberFormat="1" applyFont="1" applyFill="1" applyBorder="1" applyAlignment="1" applyProtection="1">
      <alignment horizontal="left" vertical="center"/>
      <protection/>
    </xf>
    <xf numFmtId="164" fontId="6" fillId="0" borderId="0" xfId="67" applyNumberFormat="1" applyFont="1" applyFill="1" applyBorder="1" applyAlignment="1" applyProtection="1">
      <alignment horizontal="center" vertical="center"/>
      <protection/>
    </xf>
    <xf numFmtId="0" fontId="6" fillId="0" borderId="0" xfId="67" applyFont="1" applyFill="1" applyAlignment="1" applyProtection="1">
      <alignment horizontal="center"/>
      <protection/>
    </xf>
    <xf numFmtId="164" fontId="15" fillId="0" borderId="41" xfId="67" applyNumberFormat="1" applyFont="1" applyFill="1" applyBorder="1" applyAlignment="1" applyProtection="1">
      <alignment horizontal="left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67" applyFont="1" applyFill="1" applyBorder="1" applyAlignment="1">
      <alignment horizontal="center" vertical="center" wrapText="1"/>
      <protection/>
    </xf>
    <xf numFmtId="0" fontId="3" fillId="0" borderId="27" xfId="67" applyFont="1" applyFill="1" applyBorder="1" applyAlignment="1">
      <alignment horizontal="center" vertical="center" wrapText="1"/>
      <protection/>
    </xf>
    <xf numFmtId="0" fontId="3" fillId="0" borderId="20" xfId="67" applyFont="1" applyFill="1" applyBorder="1" applyAlignment="1">
      <alignment horizontal="center" vertical="center" wrapText="1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7" fillId="0" borderId="47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29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16" fillId="0" borderId="58" xfId="0" applyFont="1" applyFill="1" applyBorder="1" applyAlignment="1" applyProtection="1">
      <alignment horizontal="left" indent="1"/>
      <protection locked="0"/>
    </xf>
    <xf numFmtId="0" fontId="16" fillId="0" borderId="62" xfId="0" applyFont="1" applyFill="1" applyBorder="1" applyAlignment="1" applyProtection="1">
      <alignment horizontal="left" indent="1"/>
      <protection locked="0"/>
    </xf>
    <xf numFmtId="0" fontId="16" fillId="0" borderId="80" xfId="0" applyFont="1" applyFill="1" applyBorder="1" applyAlignment="1" applyProtection="1">
      <alignment horizontal="left" indent="1"/>
      <protection locked="0"/>
    </xf>
    <xf numFmtId="0" fontId="16" fillId="0" borderId="44" xfId="0" applyFont="1" applyFill="1" applyBorder="1" applyAlignment="1" applyProtection="1">
      <alignment horizontal="left" indent="1"/>
      <protection locked="0"/>
    </xf>
    <xf numFmtId="0" fontId="16" fillId="0" borderId="45" xfId="0" applyFont="1" applyFill="1" applyBorder="1" applyAlignment="1" applyProtection="1">
      <alignment horizontal="left" indent="1"/>
      <protection locked="0"/>
    </xf>
    <xf numFmtId="0" fontId="16" fillId="0" borderId="78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4" fillId="0" borderId="48" xfId="71" applyFont="1" applyBorder="1" applyAlignment="1">
      <alignment horizontal="left"/>
      <protection/>
    </xf>
    <xf numFmtId="0" fontId="49" fillId="0" borderId="49" xfId="71" applyBorder="1" applyAlignment="1">
      <alignment horizontal="left"/>
      <protection/>
    </xf>
    <xf numFmtId="0" fontId="49" fillId="0" borderId="55" xfId="71" applyBorder="1" applyAlignment="1">
      <alignment horizontal="left"/>
      <protection/>
    </xf>
    <xf numFmtId="0" fontId="14" fillId="0" borderId="39" xfId="71" applyFont="1" applyBorder="1" applyAlignment="1">
      <alignment horizontal="center" wrapText="1"/>
      <protection/>
    </xf>
    <xf numFmtId="0" fontId="50" fillId="0" borderId="26" xfId="68" applyFont="1" applyBorder="1" applyAlignment="1">
      <alignment wrapText="1"/>
      <protection/>
    </xf>
    <xf numFmtId="0" fontId="22" fillId="0" borderId="0" xfId="68" applyFont="1" applyFill="1" applyAlignment="1">
      <alignment horizontal="center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0" fontId="15" fillId="0" borderId="40" xfId="69" applyFont="1" applyFill="1" applyBorder="1" applyAlignment="1" applyProtection="1">
      <alignment horizontal="left" vertical="center" indent="1"/>
      <protection/>
    </xf>
    <xf numFmtId="0" fontId="15" fillId="0" borderId="49" xfId="69" applyFont="1" applyFill="1" applyBorder="1" applyAlignment="1" applyProtection="1">
      <alignment horizontal="left" vertical="center" indent="1"/>
      <protection/>
    </xf>
    <xf numFmtId="0" fontId="15" fillId="0" borderId="55" xfId="69" applyFont="1" applyFill="1" applyBorder="1" applyAlignment="1" applyProtection="1">
      <alignment horizontal="left" vertical="center" indent="1"/>
      <protection/>
    </xf>
    <xf numFmtId="0" fontId="6" fillId="0" borderId="0" xfId="69" applyFont="1" applyFill="1" applyAlignment="1" applyProtection="1">
      <alignment horizontal="center" wrapText="1"/>
      <protection/>
    </xf>
    <xf numFmtId="0" fontId="6" fillId="0" borderId="0" xfId="69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7" fillId="0" borderId="48" xfId="0" applyFont="1" applyBorder="1" applyAlignment="1" applyProtection="1">
      <alignment horizontal="left" vertical="center" indent="2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0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6" fillId="0" borderId="20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Followed Hyperlink" xfId="64"/>
    <cellStyle name="Normál_Göngyölített 12.13" xfId="65"/>
    <cellStyle name="Normál_költségvetési rend. mód. melléklet" xfId="66"/>
    <cellStyle name="Normál_KVRENMUNKA" xfId="67"/>
    <cellStyle name="Normál_Önkormányzati%20melléklet%202013.(1)" xfId="68"/>
    <cellStyle name="Normál_SEGEDLETEK" xfId="69"/>
    <cellStyle name="Normál_szakfeladat táblázat költségvetéshez" xfId="70"/>
    <cellStyle name="Normál_szakfeladatokhoz táblázat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49"/>
  <sheetViews>
    <sheetView zoomScale="120" zoomScaleNormal="120" zoomScaleSheetLayoutView="100" workbookViewId="0" topLeftCell="A43">
      <selection activeCell="B97" sqref="B97"/>
    </sheetView>
  </sheetViews>
  <sheetFormatPr defaultColWidth="9.00390625" defaultRowHeight="12.75"/>
  <cols>
    <col min="1" max="1" width="9.50390625" style="318" customWidth="1"/>
    <col min="2" max="2" width="91.625" style="318" customWidth="1"/>
    <col min="3" max="3" width="21.625" style="319" customWidth="1"/>
    <col min="4" max="4" width="9.00390625" style="331" customWidth="1"/>
    <col min="5" max="16384" width="9.375" style="331" customWidth="1"/>
  </cols>
  <sheetData>
    <row r="1" spans="1:3" ht="15.75" customHeight="1">
      <c r="A1" s="742" t="s">
        <v>13</v>
      </c>
      <c r="B1" s="742"/>
      <c r="C1" s="742"/>
    </row>
    <row r="2" spans="1:3" ht="37.5" customHeight="1" thickBot="1">
      <c r="A2" s="741" t="s">
        <v>148</v>
      </c>
      <c r="B2" s="741"/>
      <c r="C2" s="249" t="s">
        <v>200</v>
      </c>
    </row>
    <row r="3" spans="1:3" s="332" customFormat="1" ht="12" customHeight="1" thickBot="1">
      <c r="A3" s="22" t="s">
        <v>71</v>
      </c>
      <c r="B3" s="23" t="s">
        <v>15</v>
      </c>
      <c r="C3" s="40" t="s">
        <v>225</v>
      </c>
    </row>
    <row r="4" spans="1:3" s="333" customFormat="1" ht="12" customHeight="1" thickBot="1">
      <c r="A4" s="326">
        <v>1</v>
      </c>
      <c r="B4" s="327">
        <v>2</v>
      </c>
      <c r="C4" s="328">
        <v>3</v>
      </c>
    </row>
    <row r="5" spans="1:3" s="333" customFormat="1" ht="12" customHeight="1" thickBot="1">
      <c r="A5" s="19" t="s">
        <v>16</v>
      </c>
      <c r="B5" s="20" t="s">
        <v>226</v>
      </c>
      <c r="C5" s="239">
        <f>+C6+C7+C8+C9+C10+C11</f>
        <v>1009863</v>
      </c>
    </row>
    <row r="6" spans="1:3" s="333" customFormat="1" ht="12" customHeight="1">
      <c r="A6" s="14" t="s">
        <v>99</v>
      </c>
      <c r="B6" s="334" t="s">
        <v>227</v>
      </c>
      <c r="C6" s="242">
        <v>253915</v>
      </c>
    </row>
    <row r="7" spans="1:3" s="333" customFormat="1" ht="12" customHeight="1">
      <c r="A7" s="13" t="s">
        <v>100</v>
      </c>
      <c r="B7" s="335" t="s">
        <v>228</v>
      </c>
      <c r="C7" s="241">
        <v>192207</v>
      </c>
    </row>
    <row r="8" spans="1:3" s="333" customFormat="1" ht="12" customHeight="1">
      <c r="A8" s="13" t="s">
        <v>101</v>
      </c>
      <c r="B8" s="687" t="s">
        <v>229</v>
      </c>
      <c r="C8" s="241">
        <v>530684</v>
      </c>
    </row>
    <row r="9" spans="1:3" s="333" customFormat="1" ht="12" customHeight="1">
      <c r="A9" s="13" t="s">
        <v>102</v>
      </c>
      <c r="B9" s="335" t="s">
        <v>230</v>
      </c>
      <c r="C9" s="241">
        <v>23953</v>
      </c>
    </row>
    <row r="10" spans="1:3" s="333" customFormat="1" ht="12" customHeight="1">
      <c r="A10" s="13" t="s">
        <v>145</v>
      </c>
      <c r="B10" s="335" t="s">
        <v>231</v>
      </c>
      <c r="C10" s="241">
        <v>9104</v>
      </c>
    </row>
    <row r="11" spans="1:3" s="333" customFormat="1" ht="12" customHeight="1" thickBot="1">
      <c r="A11" s="15" t="s">
        <v>103</v>
      </c>
      <c r="B11" s="336" t="s">
        <v>232</v>
      </c>
      <c r="C11" s="241"/>
    </row>
    <row r="12" spans="1:3" s="333" customFormat="1" ht="12" customHeight="1" thickBot="1">
      <c r="A12" s="19" t="s">
        <v>17</v>
      </c>
      <c r="B12" s="234" t="s">
        <v>233</v>
      </c>
      <c r="C12" s="239">
        <f>+C13+C14+C15+C16+C17</f>
        <v>337056</v>
      </c>
    </row>
    <row r="13" spans="1:3" s="333" customFormat="1" ht="12" customHeight="1">
      <c r="A13" s="14" t="s">
        <v>105</v>
      </c>
      <c r="B13" s="334" t="s">
        <v>234</v>
      </c>
      <c r="C13" s="242"/>
    </row>
    <row r="14" spans="1:3" s="333" customFormat="1" ht="12" customHeight="1">
      <c r="A14" s="13" t="s">
        <v>106</v>
      </c>
      <c r="B14" s="335" t="s">
        <v>235</v>
      </c>
      <c r="C14" s="241"/>
    </row>
    <row r="15" spans="1:3" s="333" customFormat="1" ht="12" customHeight="1">
      <c r="A15" s="13" t="s">
        <v>107</v>
      </c>
      <c r="B15" s="335" t="s">
        <v>452</v>
      </c>
      <c r="C15" s="241"/>
    </row>
    <row r="16" spans="1:3" s="333" customFormat="1" ht="12" customHeight="1">
      <c r="A16" s="13" t="s">
        <v>108</v>
      </c>
      <c r="B16" s="335" t="s">
        <v>453</v>
      </c>
      <c r="C16" s="241"/>
    </row>
    <row r="17" spans="1:3" s="333" customFormat="1" ht="12" customHeight="1">
      <c r="A17" s="13" t="s">
        <v>109</v>
      </c>
      <c r="B17" s="335" t="s">
        <v>236</v>
      </c>
      <c r="C17" s="692">
        <v>337056</v>
      </c>
    </row>
    <row r="18" spans="1:3" s="333" customFormat="1" ht="12" customHeight="1" thickBot="1">
      <c r="A18" s="15" t="s">
        <v>118</v>
      </c>
      <c r="B18" s="336" t="s">
        <v>237</v>
      </c>
      <c r="C18" s="243">
        <v>18990</v>
      </c>
    </row>
    <row r="19" spans="1:3" s="333" customFormat="1" ht="12" customHeight="1" thickBot="1">
      <c r="A19" s="19" t="s">
        <v>18</v>
      </c>
      <c r="B19" s="20" t="s">
        <v>238</v>
      </c>
      <c r="C19" s="239">
        <f>+C20+C21+C22+C23+C24</f>
        <v>0</v>
      </c>
    </row>
    <row r="20" spans="1:3" s="333" customFormat="1" ht="12" customHeight="1">
      <c r="A20" s="14" t="s">
        <v>88</v>
      </c>
      <c r="B20" s="334" t="s">
        <v>239</v>
      </c>
      <c r="C20" s="242"/>
    </row>
    <row r="21" spans="1:3" s="333" customFormat="1" ht="12" customHeight="1">
      <c r="A21" s="13" t="s">
        <v>89</v>
      </c>
      <c r="B21" s="335" t="s">
        <v>240</v>
      </c>
      <c r="C21" s="241"/>
    </row>
    <row r="22" spans="1:3" s="333" customFormat="1" ht="12" customHeight="1">
      <c r="A22" s="13" t="s">
        <v>90</v>
      </c>
      <c r="B22" s="335" t="s">
        <v>454</v>
      </c>
      <c r="C22" s="241"/>
    </row>
    <row r="23" spans="1:3" s="333" customFormat="1" ht="12" customHeight="1">
      <c r="A23" s="13" t="s">
        <v>91</v>
      </c>
      <c r="B23" s="335" t="s">
        <v>455</v>
      </c>
      <c r="C23" s="241"/>
    </row>
    <row r="24" spans="1:3" s="333" customFormat="1" ht="12" customHeight="1">
      <c r="A24" s="13" t="s">
        <v>157</v>
      </c>
      <c r="B24" s="335" t="s">
        <v>241</v>
      </c>
      <c r="C24" s="241"/>
    </row>
    <row r="25" spans="1:3" s="333" customFormat="1" ht="12" customHeight="1" thickBot="1">
      <c r="A25" s="15" t="s">
        <v>158</v>
      </c>
      <c r="B25" s="336" t="s">
        <v>242</v>
      </c>
      <c r="C25" s="243"/>
    </row>
    <row r="26" spans="1:3" s="333" customFormat="1" ht="12" customHeight="1" thickBot="1">
      <c r="A26" s="19" t="s">
        <v>159</v>
      </c>
      <c r="B26" s="20" t="s">
        <v>243</v>
      </c>
      <c r="C26" s="245">
        <f>+C27+C30+C31+C32</f>
        <v>358083</v>
      </c>
    </row>
    <row r="27" spans="1:3" s="333" customFormat="1" ht="12" customHeight="1">
      <c r="A27" s="14" t="s">
        <v>244</v>
      </c>
      <c r="B27" s="334" t="s">
        <v>250</v>
      </c>
      <c r="C27" s="329">
        <f>+C28+C29</f>
        <v>322576</v>
      </c>
    </row>
    <row r="28" spans="1:3" s="333" customFormat="1" ht="12" customHeight="1">
      <c r="A28" s="13" t="s">
        <v>245</v>
      </c>
      <c r="B28" s="335" t="s">
        <v>251</v>
      </c>
      <c r="C28" s="241">
        <v>128000</v>
      </c>
    </row>
    <row r="29" spans="1:3" s="333" customFormat="1" ht="12" customHeight="1">
      <c r="A29" s="13" t="s">
        <v>246</v>
      </c>
      <c r="B29" s="335" t="s">
        <v>252</v>
      </c>
      <c r="C29" s="241">
        <v>194576</v>
      </c>
    </row>
    <row r="30" spans="1:3" s="333" customFormat="1" ht="12" customHeight="1">
      <c r="A30" s="13" t="s">
        <v>247</v>
      </c>
      <c r="B30" s="335" t="s">
        <v>253</v>
      </c>
      <c r="C30" s="241">
        <v>25507</v>
      </c>
    </row>
    <row r="31" spans="1:3" s="333" customFormat="1" ht="12" customHeight="1">
      <c r="A31" s="13" t="s">
        <v>248</v>
      </c>
      <c r="B31" s="335" t="s">
        <v>254</v>
      </c>
      <c r="C31" s="241">
        <v>3500</v>
      </c>
    </row>
    <row r="32" spans="1:3" s="333" customFormat="1" ht="12" customHeight="1" thickBot="1">
      <c r="A32" s="15" t="s">
        <v>249</v>
      </c>
      <c r="B32" s="336" t="s">
        <v>255</v>
      </c>
      <c r="C32" s="243">
        <v>6500</v>
      </c>
    </row>
    <row r="33" spans="1:3" s="333" customFormat="1" ht="12" customHeight="1" thickBot="1">
      <c r="A33" s="19" t="s">
        <v>20</v>
      </c>
      <c r="B33" s="20" t="s">
        <v>256</v>
      </c>
      <c r="C33" s="239">
        <f>SUM(C34:C43)</f>
        <v>398903</v>
      </c>
    </row>
    <row r="34" spans="1:3" s="333" customFormat="1" ht="12" customHeight="1">
      <c r="A34" s="14" t="s">
        <v>92</v>
      </c>
      <c r="B34" s="334" t="s">
        <v>259</v>
      </c>
      <c r="C34" s="242">
        <v>13356</v>
      </c>
    </row>
    <row r="35" spans="1:3" s="333" customFormat="1" ht="12" customHeight="1">
      <c r="A35" s="13" t="s">
        <v>93</v>
      </c>
      <c r="B35" s="335" t="s">
        <v>260</v>
      </c>
      <c r="C35" s="692">
        <v>63715</v>
      </c>
    </row>
    <row r="36" spans="1:3" s="333" customFormat="1" ht="12" customHeight="1">
      <c r="A36" s="13" t="s">
        <v>94</v>
      </c>
      <c r="B36" s="335" t="s">
        <v>261</v>
      </c>
      <c r="C36" s="692">
        <v>62454</v>
      </c>
    </row>
    <row r="37" spans="1:3" s="333" customFormat="1" ht="12" customHeight="1">
      <c r="A37" s="13" t="s">
        <v>161</v>
      </c>
      <c r="B37" s="335" t="s">
        <v>262</v>
      </c>
      <c r="C37" s="692">
        <v>23847</v>
      </c>
    </row>
    <row r="38" spans="1:3" s="333" customFormat="1" ht="12" customHeight="1">
      <c r="A38" s="13" t="s">
        <v>162</v>
      </c>
      <c r="B38" s="335" t="s">
        <v>263</v>
      </c>
      <c r="C38" s="241">
        <v>174470</v>
      </c>
    </row>
    <row r="39" spans="1:3" s="333" customFormat="1" ht="12" customHeight="1">
      <c r="A39" s="13" t="s">
        <v>163</v>
      </c>
      <c r="B39" s="335" t="s">
        <v>264</v>
      </c>
      <c r="C39" s="692">
        <v>34533</v>
      </c>
    </row>
    <row r="40" spans="1:3" s="333" customFormat="1" ht="12" customHeight="1">
      <c r="A40" s="13" t="s">
        <v>164</v>
      </c>
      <c r="B40" s="335" t="s">
        <v>265</v>
      </c>
      <c r="C40" s="241">
        <v>25858</v>
      </c>
    </row>
    <row r="41" spans="1:3" s="333" customFormat="1" ht="12" customHeight="1">
      <c r="A41" s="13" t="s">
        <v>165</v>
      </c>
      <c r="B41" s="335" t="s">
        <v>266</v>
      </c>
      <c r="C41" s="241">
        <v>390</v>
      </c>
    </row>
    <row r="42" spans="1:3" s="333" customFormat="1" ht="12" customHeight="1">
      <c r="A42" s="13" t="s">
        <v>257</v>
      </c>
      <c r="B42" s="335" t="s">
        <v>267</v>
      </c>
      <c r="C42" s="244"/>
    </row>
    <row r="43" spans="1:3" s="333" customFormat="1" ht="12" customHeight="1" thickBot="1">
      <c r="A43" s="15" t="s">
        <v>258</v>
      </c>
      <c r="B43" s="336" t="s">
        <v>268</v>
      </c>
      <c r="C43" s="323">
        <v>280</v>
      </c>
    </row>
    <row r="44" spans="1:3" s="333" customFormat="1" ht="12" customHeight="1" thickBot="1">
      <c r="A44" s="19" t="s">
        <v>21</v>
      </c>
      <c r="B44" s="20" t="s">
        <v>269</v>
      </c>
      <c r="C44" s="239">
        <f>SUM(C45:C49)</f>
        <v>18048</v>
      </c>
    </row>
    <row r="45" spans="1:3" s="333" customFormat="1" ht="12" customHeight="1">
      <c r="A45" s="14" t="s">
        <v>95</v>
      </c>
      <c r="B45" s="334" t="s">
        <v>273</v>
      </c>
      <c r="C45" s="380"/>
    </row>
    <row r="46" spans="1:3" s="333" customFormat="1" ht="12" customHeight="1">
      <c r="A46" s="13" t="s">
        <v>96</v>
      </c>
      <c r="B46" s="335" t="s">
        <v>274</v>
      </c>
      <c r="C46" s="244">
        <v>18048</v>
      </c>
    </row>
    <row r="47" spans="1:3" s="333" customFormat="1" ht="12" customHeight="1">
      <c r="A47" s="13" t="s">
        <v>270</v>
      </c>
      <c r="B47" s="335" t="s">
        <v>275</v>
      </c>
      <c r="C47" s="244"/>
    </row>
    <row r="48" spans="1:3" s="333" customFormat="1" ht="12" customHeight="1">
      <c r="A48" s="13" t="s">
        <v>271</v>
      </c>
      <c r="B48" s="335" t="s">
        <v>276</v>
      </c>
      <c r="C48" s="244"/>
    </row>
    <row r="49" spans="1:3" s="333" customFormat="1" ht="12" customHeight="1" thickBot="1">
      <c r="A49" s="15" t="s">
        <v>272</v>
      </c>
      <c r="B49" s="336" t="s">
        <v>277</v>
      </c>
      <c r="C49" s="323"/>
    </row>
    <row r="50" spans="1:3" s="333" customFormat="1" ht="12" customHeight="1" thickBot="1">
      <c r="A50" s="19" t="s">
        <v>166</v>
      </c>
      <c r="B50" s="20" t="s">
        <v>278</v>
      </c>
      <c r="C50" s="239">
        <f>SUM(C51:C53)</f>
        <v>149259</v>
      </c>
    </row>
    <row r="51" spans="1:3" s="333" customFormat="1" ht="12" customHeight="1">
      <c r="A51" s="14" t="s">
        <v>97</v>
      </c>
      <c r="B51" s="334" t="s">
        <v>279</v>
      </c>
      <c r="C51" s="242"/>
    </row>
    <row r="52" spans="1:3" s="333" customFormat="1" ht="12" customHeight="1">
      <c r="A52" s="13" t="s">
        <v>98</v>
      </c>
      <c r="B52" s="335" t="s">
        <v>456</v>
      </c>
      <c r="C52" s="692">
        <v>20000</v>
      </c>
    </row>
    <row r="53" spans="1:3" s="333" customFormat="1" ht="12" customHeight="1">
      <c r="A53" s="13" t="s">
        <v>283</v>
      </c>
      <c r="B53" s="335" t="s">
        <v>281</v>
      </c>
      <c r="C53" s="692">
        <v>129259</v>
      </c>
    </row>
    <row r="54" spans="1:3" s="333" customFormat="1" ht="12" customHeight="1" thickBot="1">
      <c r="A54" s="15" t="s">
        <v>284</v>
      </c>
      <c r="B54" s="336" t="s">
        <v>282</v>
      </c>
      <c r="C54" s="694">
        <v>47822</v>
      </c>
    </row>
    <row r="55" spans="1:3" s="333" customFormat="1" ht="12" customHeight="1" thickBot="1">
      <c r="A55" s="19" t="s">
        <v>23</v>
      </c>
      <c r="B55" s="234" t="s">
        <v>285</v>
      </c>
      <c r="C55" s="239">
        <f>SUM(C56:C58)</f>
        <v>125437</v>
      </c>
    </row>
    <row r="56" spans="1:3" s="333" customFormat="1" ht="12" customHeight="1">
      <c r="A56" s="14" t="s">
        <v>167</v>
      </c>
      <c r="B56" s="334" t="s">
        <v>287</v>
      </c>
      <c r="C56" s="244"/>
    </row>
    <row r="57" spans="1:3" s="333" customFormat="1" ht="12" customHeight="1">
      <c r="A57" s="13" t="s">
        <v>168</v>
      </c>
      <c r="B57" s="335" t="s">
        <v>457</v>
      </c>
      <c r="C57" s="244">
        <v>300</v>
      </c>
    </row>
    <row r="58" spans="1:3" s="333" customFormat="1" ht="12" customHeight="1">
      <c r="A58" s="13" t="s">
        <v>201</v>
      </c>
      <c r="B58" s="335" t="s">
        <v>288</v>
      </c>
      <c r="C58" s="692">
        <v>125137</v>
      </c>
    </row>
    <row r="59" spans="1:3" s="333" customFormat="1" ht="12" customHeight="1" thickBot="1">
      <c r="A59" s="15" t="s">
        <v>286</v>
      </c>
      <c r="B59" s="336" t="s">
        <v>289</v>
      </c>
      <c r="C59" s="692">
        <v>113109</v>
      </c>
    </row>
    <row r="60" spans="1:3" s="333" customFormat="1" ht="12" customHeight="1" thickBot="1">
      <c r="A60" s="19" t="s">
        <v>24</v>
      </c>
      <c r="B60" s="20" t="s">
        <v>290</v>
      </c>
      <c r="C60" s="245">
        <f>+C5+C12+C19+C26+C33+C44+C50+C55</f>
        <v>2396649</v>
      </c>
    </row>
    <row r="61" spans="1:3" s="333" customFormat="1" ht="12" customHeight="1" thickBot="1">
      <c r="A61" s="337" t="s">
        <v>291</v>
      </c>
      <c r="B61" s="234" t="s">
        <v>292</v>
      </c>
      <c r="C61" s="239">
        <f>SUM(C62:C64)</f>
        <v>91367</v>
      </c>
    </row>
    <row r="62" spans="1:3" s="333" customFormat="1" ht="12" customHeight="1">
      <c r="A62" s="14" t="s">
        <v>325</v>
      </c>
      <c r="B62" s="334" t="s">
        <v>293</v>
      </c>
      <c r="C62" s="244">
        <v>16367</v>
      </c>
    </row>
    <row r="63" spans="1:3" s="333" customFormat="1" ht="12" customHeight="1">
      <c r="A63" s="13" t="s">
        <v>334</v>
      </c>
      <c r="B63" s="335" t="s">
        <v>294</v>
      </c>
      <c r="C63" s="244">
        <v>75000</v>
      </c>
    </row>
    <row r="64" spans="1:3" s="333" customFormat="1" ht="12" customHeight="1" thickBot="1">
      <c r="A64" s="15" t="s">
        <v>335</v>
      </c>
      <c r="B64" s="338" t="s">
        <v>295</v>
      </c>
      <c r="C64" s="244"/>
    </row>
    <row r="65" spans="1:3" s="333" customFormat="1" ht="12" customHeight="1" thickBot="1">
      <c r="A65" s="337" t="s">
        <v>296</v>
      </c>
      <c r="B65" s="234" t="s">
        <v>297</v>
      </c>
      <c r="C65" s="239">
        <f>SUM(C66:C69)</f>
        <v>0</v>
      </c>
    </row>
    <row r="66" spans="1:3" s="333" customFormat="1" ht="12" customHeight="1">
      <c r="A66" s="14" t="s">
        <v>146</v>
      </c>
      <c r="B66" s="334" t="s">
        <v>298</v>
      </c>
      <c r="C66" s="244"/>
    </row>
    <row r="67" spans="1:3" s="333" customFormat="1" ht="12" customHeight="1">
      <c r="A67" s="13" t="s">
        <v>147</v>
      </c>
      <c r="B67" s="335" t="s">
        <v>299</v>
      </c>
      <c r="C67" s="244"/>
    </row>
    <row r="68" spans="1:3" s="333" customFormat="1" ht="12" customHeight="1">
      <c r="A68" s="13" t="s">
        <v>326</v>
      </c>
      <c r="B68" s="335" t="s">
        <v>300</v>
      </c>
      <c r="C68" s="244"/>
    </row>
    <row r="69" spans="1:3" s="333" customFormat="1" ht="12" customHeight="1" thickBot="1">
      <c r="A69" s="15" t="s">
        <v>327</v>
      </c>
      <c r="B69" s="336" t="s">
        <v>301</v>
      </c>
      <c r="C69" s="244"/>
    </row>
    <row r="70" spans="1:3" s="333" customFormat="1" ht="12" customHeight="1" thickBot="1">
      <c r="A70" s="337" t="s">
        <v>302</v>
      </c>
      <c r="B70" s="234" t="s">
        <v>303</v>
      </c>
      <c r="C70" s="239">
        <f>SUM(C71:C72)</f>
        <v>258646</v>
      </c>
    </row>
    <row r="71" spans="1:3" s="333" customFormat="1" ht="12" customHeight="1">
      <c r="A71" s="14" t="s">
        <v>328</v>
      </c>
      <c r="B71" s="334" t="s">
        <v>304</v>
      </c>
      <c r="C71" s="244">
        <v>258646</v>
      </c>
    </row>
    <row r="72" spans="1:3" s="333" customFormat="1" ht="12" customHeight="1" thickBot="1">
      <c r="A72" s="15" t="s">
        <v>329</v>
      </c>
      <c r="B72" s="336" t="s">
        <v>305</v>
      </c>
      <c r="C72" s="244"/>
    </row>
    <row r="73" spans="1:3" s="333" customFormat="1" ht="12" customHeight="1" thickBot="1">
      <c r="A73" s="337" t="s">
        <v>306</v>
      </c>
      <c r="B73" s="234" t="s">
        <v>307</v>
      </c>
      <c r="C73" s="239">
        <f>SUM(C74:C76)</f>
        <v>0</v>
      </c>
    </row>
    <row r="74" spans="1:3" s="333" customFormat="1" ht="12" customHeight="1">
      <c r="A74" s="14" t="s">
        <v>330</v>
      </c>
      <c r="B74" s="334" t="s">
        <v>308</v>
      </c>
      <c r="C74" s="244"/>
    </row>
    <row r="75" spans="1:3" s="333" customFormat="1" ht="12" customHeight="1">
      <c r="A75" s="13" t="s">
        <v>331</v>
      </c>
      <c r="B75" s="335" t="s">
        <v>309</v>
      </c>
      <c r="C75" s="244"/>
    </row>
    <row r="76" spans="1:3" s="333" customFormat="1" ht="12" customHeight="1" thickBot="1">
      <c r="A76" s="15" t="s">
        <v>332</v>
      </c>
      <c r="B76" s="336" t="s">
        <v>310</v>
      </c>
      <c r="C76" s="244"/>
    </row>
    <row r="77" spans="1:3" s="333" customFormat="1" ht="12" customHeight="1" thickBot="1">
      <c r="A77" s="337" t="s">
        <v>311</v>
      </c>
      <c r="B77" s="234" t="s">
        <v>333</v>
      </c>
      <c r="C77" s="239">
        <f>SUM(C78:C81)</f>
        <v>0</v>
      </c>
    </row>
    <row r="78" spans="1:3" s="333" customFormat="1" ht="12" customHeight="1">
      <c r="A78" s="339" t="s">
        <v>312</v>
      </c>
      <c r="B78" s="334" t="s">
        <v>313</v>
      </c>
      <c r="C78" s="244"/>
    </row>
    <row r="79" spans="1:3" s="333" customFormat="1" ht="12" customHeight="1">
      <c r="A79" s="340" t="s">
        <v>314</v>
      </c>
      <c r="B79" s="335" t="s">
        <v>315</v>
      </c>
      <c r="C79" s="244"/>
    </row>
    <row r="80" spans="1:3" s="333" customFormat="1" ht="12" customHeight="1">
      <c r="A80" s="340" t="s">
        <v>316</v>
      </c>
      <c r="B80" s="335" t="s">
        <v>317</v>
      </c>
      <c r="C80" s="244"/>
    </row>
    <row r="81" spans="1:3" s="333" customFormat="1" ht="13.5" customHeight="1" thickBot="1">
      <c r="A81" s="341" t="s">
        <v>318</v>
      </c>
      <c r="B81" s="336" t="s">
        <v>319</v>
      </c>
      <c r="C81" s="244"/>
    </row>
    <row r="82" spans="1:3" s="333" customFormat="1" ht="15.75" customHeight="1" thickBot="1">
      <c r="A82" s="337" t="s">
        <v>320</v>
      </c>
      <c r="B82" s="234" t="s">
        <v>321</v>
      </c>
      <c r="C82" s="381"/>
    </row>
    <row r="83" spans="1:3" s="333" customFormat="1" ht="16.5" customHeight="1" thickBot="1">
      <c r="A83" s="337" t="s">
        <v>322</v>
      </c>
      <c r="B83" s="342" t="s">
        <v>323</v>
      </c>
      <c r="C83" s="245">
        <f>+C61+C65+C70+C73+C77+C82</f>
        <v>350013</v>
      </c>
    </row>
    <row r="84" spans="1:3" s="333" customFormat="1" ht="83.25" customHeight="1" thickBot="1">
      <c r="A84" s="343" t="s">
        <v>336</v>
      </c>
      <c r="B84" s="344" t="s">
        <v>324</v>
      </c>
      <c r="C84" s="245">
        <f>+C60+C83</f>
        <v>2746662</v>
      </c>
    </row>
    <row r="85" spans="1:3" ht="16.5" customHeight="1">
      <c r="A85" s="4"/>
      <c r="B85" s="5"/>
      <c r="C85" s="246"/>
    </row>
    <row r="86" spans="1:3" s="345" customFormat="1" ht="16.5" customHeight="1">
      <c r="A86" s="742" t="s">
        <v>45</v>
      </c>
      <c r="B86" s="742"/>
      <c r="C86" s="742"/>
    </row>
    <row r="87" spans="1:3" ht="37.5" customHeight="1" thickBot="1">
      <c r="A87" s="744" t="s">
        <v>149</v>
      </c>
      <c r="B87" s="744"/>
      <c r="C87" s="125" t="s">
        <v>200</v>
      </c>
    </row>
    <row r="88" spans="1:3" s="332" customFormat="1" ht="12" customHeight="1" thickBot="1">
      <c r="A88" s="22" t="s">
        <v>71</v>
      </c>
      <c r="B88" s="23" t="s">
        <v>46</v>
      </c>
      <c r="C88" s="40" t="s">
        <v>225</v>
      </c>
    </row>
    <row r="89" spans="1:3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16</v>
      </c>
      <c r="B90" s="30" t="s">
        <v>339</v>
      </c>
      <c r="C90" s="238">
        <f>SUM(C91:C95)</f>
        <v>2338344</v>
      </c>
    </row>
    <row r="91" spans="1:3" ht="12" customHeight="1">
      <c r="A91" s="16" t="s">
        <v>99</v>
      </c>
      <c r="B91" s="9" t="s">
        <v>47</v>
      </c>
      <c r="C91" s="693">
        <v>836758</v>
      </c>
    </row>
    <row r="92" spans="1:3" ht="12" customHeight="1">
      <c r="A92" s="13" t="s">
        <v>100</v>
      </c>
      <c r="B92" s="7" t="s">
        <v>169</v>
      </c>
      <c r="C92" s="692">
        <v>210379</v>
      </c>
    </row>
    <row r="93" spans="1:3" ht="12" customHeight="1">
      <c r="A93" s="13" t="s">
        <v>101</v>
      </c>
      <c r="B93" s="7" t="s">
        <v>137</v>
      </c>
      <c r="C93" s="694">
        <v>852172</v>
      </c>
    </row>
    <row r="94" spans="1:3" ht="12" customHeight="1">
      <c r="A94" s="13" t="s">
        <v>102</v>
      </c>
      <c r="B94" s="10" t="s">
        <v>170</v>
      </c>
      <c r="C94" s="243">
        <v>265500</v>
      </c>
    </row>
    <row r="95" spans="1:3" ht="12" customHeight="1">
      <c r="A95" s="13" t="s">
        <v>113</v>
      </c>
      <c r="B95" s="18" t="s">
        <v>171</v>
      </c>
      <c r="C95" s="694">
        <v>173535</v>
      </c>
    </row>
    <row r="96" spans="1:3" ht="12" customHeight="1">
      <c r="A96" s="13" t="s">
        <v>103</v>
      </c>
      <c r="B96" s="7" t="s">
        <v>340</v>
      </c>
      <c r="C96" s="694">
        <v>10965</v>
      </c>
    </row>
    <row r="97" spans="1:3" ht="12" customHeight="1">
      <c r="A97" s="13" t="s">
        <v>104</v>
      </c>
      <c r="B97" s="127" t="s">
        <v>341</v>
      </c>
      <c r="C97" s="243"/>
    </row>
    <row r="98" spans="1:3" ht="12" customHeight="1">
      <c r="A98" s="13" t="s">
        <v>114</v>
      </c>
      <c r="B98" s="128" t="s">
        <v>342</v>
      </c>
      <c r="C98" s="243"/>
    </row>
    <row r="99" spans="1:3" ht="12" customHeight="1">
      <c r="A99" s="13" t="s">
        <v>115</v>
      </c>
      <c r="B99" s="128" t="s">
        <v>343</v>
      </c>
      <c r="C99" s="243"/>
    </row>
    <row r="100" spans="1:3" ht="12" customHeight="1">
      <c r="A100" s="13" t="s">
        <v>116</v>
      </c>
      <c r="B100" s="127" t="s">
        <v>344</v>
      </c>
      <c r="C100" s="243">
        <v>104040</v>
      </c>
    </row>
    <row r="101" spans="1:3" ht="12" customHeight="1">
      <c r="A101" s="13" t="s">
        <v>117</v>
      </c>
      <c r="B101" s="127" t="s">
        <v>345</v>
      </c>
      <c r="C101" s="243"/>
    </row>
    <row r="102" spans="1:3" ht="12" customHeight="1">
      <c r="A102" s="13" t="s">
        <v>119</v>
      </c>
      <c r="B102" s="128" t="s">
        <v>346</v>
      </c>
      <c r="C102" s="694">
        <v>21566</v>
      </c>
    </row>
    <row r="103" spans="1:3" ht="12" customHeight="1">
      <c r="A103" s="12" t="s">
        <v>172</v>
      </c>
      <c r="B103" s="129" t="s">
        <v>347</v>
      </c>
      <c r="C103" s="243"/>
    </row>
    <row r="104" spans="1:3" ht="12" customHeight="1">
      <c r="A104" s="13" t="s">
        <v>337</v>
      </c>
      <c r="B104" s="129" t="s">
        <v>348</v>
      </c>
      <c r="C104" s="243"/>
    </row>
    <row r="105" spans="1:3" ht="12" customHeight="1" thickBot="1">
      <c r="A105" s="17" t="s">
        <v>338</v>
      </c>
      <c r="B105" s="130" t="s">
        <v>349</v>
      </c>
      <c r="C105" s="695">
        <v>36964</v>
      </c>
    </row>
    <row r="106" spans="1:3" ht="12" customHeight="1" thickBot="1">
      <c r="A106" s="19" t="s">
        <v>17</v>
      </c>
      <c r="B106" s="29" t="s">
        <v>350</v>
      </c>
      <c r="C106" s="239">
        <f>+C107+C109+C111</f>
        <v>194365</v>
      </c>
    </row>
    <row r="107" spans="1:3" ht="12" customHeight="1">
      <c r="A107" s="14" t="s">
        <v>105</v>
      </c>
      <c r="B107" s="7" t="s">
        <v>199</v>
      </c>
      <c r="C107" s="696">
        <v>168204</v>
      </c>
    </row>
    <row r="108" spans="1:3" ht="12" customHeight="1">
      <c r="A108" s="14" t="s">
        <v>106</v>
      </c>
      <c r="B108" s="11" t="s">
        <v>354</v>
      </c>
      <c r="C108" s="696">
        <v>125324</v>
      </c>
    </row>
    <row r="109" spans="1:3" ht="12" customHeight="1">
      <c r="A109" s="14" t="s">
        <v>107</v>
      </c>
      <c r="B109" s="11" t="s">
        <v>173</v>
      </c>
      <c r="C109" s="692">
        <v>13033</v>
      </c>
    </row>
    <row r="110" spans="1:3" ht="12" customHeight="1">
      <c r="A110" s="14" t="s">
        <v>108</v>
      </c>
      <c r="B110" s="11" t="s">
        <v>355</v>
      </c>
      <c r="C110" s="218"/>
    </row>
    <row r="111" spans="1:3" ht="12" customHeight="1">
      <c r="A111" s="14" t="s">
        <v>109</v>
      </c>
      <c r="B111" s="236" t="s">
        <v>202</v>
      </c>
      <c r="C111" s="697">
        <v>13128</v>
      </c>
    </row>
    <row r="112" spans="1:3" ht="12" customHeight="1">
      <c r="A112" s="14" t="s">
        <v>118</v>
      </c>
      <c r="B112" s="235" t="s">
        <v>458</v>
      </c>
      <c r="C112" s="218"/>
    </row>
    <row r="113" spans="1:3" ht="15.75">
      <c r="A113" s="14" t="s">
        <v>120</v>
      </c>
      <c r="B113" s="330" t="s">
        <v>360</v>
      </c>
      <c r="C113" s="218"/>
    </row>
    <row r="114" spans="1:3" ht="12" customHeight="1">
      <c r="A114" s="14" t="s">
        <v>174</v>
      </c>
      <c r="B114" s="128" t="s">
        <v>343</v>
      </c>
      <c r="C114" s="218"/>
    </row>
    <row r="115" spans="1:3" ht="12" customHeight="1">
      <c r="A115" s="14" t="s">
        <v>175</v>
      </c>
      <c r="B115" s="128" t="s">
        <v>359</v>
      </c>
      <c r="C115" s="697">
        <v>350</v>
      </c>
    </row>
    <row r="116" spans="1:3" ht="12" customHeight="1">
      <c r="A116" s="14" t="s">
        <v>176</v>
      </c>
      <c r="B116" s="128" t="s">
        <v>358</v>
      </c>
      <c r="C116" s="218"/>
    </row>
    <row r="117" spans="1:3" ht="12" customHeight="1">
      <c r="A117" s="14" t="s">
        <v>351</v>
      </c>
      <c r="B117" s="128" t="s">
        <v>346</v>
      </c>
      <c r="C117" s="218"/>
    </row>
    <row r="118" spans="1:3" ht="15.75">
      <c r="A118" s="14" t="s">
        <v>352</v>
      </c>
      <c r="B118" s="128" t="s">
        <v>357</v>
      </c>
      <c r="C118" s="218"/>
    </row>
    <row r="119" spans="1:3" ht="12" customHeight="1" thickBot="1">
      <c r="A119" s="12" t="s">
        <v>353</v>
      </c>
      <c r="B119" s="128" t="s">
        <v>356</v>
      </c>
      <c r="C119" s="219">
        <v>12178</v>
      </c>
    </row>
    <row r="120" spans="1:3" ht="12" customHeight="1" thickBot="1">
      <c r="A120" s="19" t="s">
        <v>18</v>
      </c>
      <c r="B120" s="122" t="s">
        <v>361</v>
      </c>
      <c r="C120" s="239">
        <f>+C121+C122</f>
        <v>130593</v>
      </c>
    </row>
    <row r="121" spans="1:3" ht="12" customHeight="1">
      <c r="A121" s="14" t="s">
        <v>88</v>
      </c>
      <c r="B121" s="8" t="s">
        <v>58</v>
      </c>
      <c r="C121" s="696">
        <v>13508</v>
      </c>
    </row>
    <row r="122" spans="1:3" ht="12" customHeight="1" thickBot="1">
      <c r="A122" s="15" t="s">
        <v>89</v>
      </c>
      <c r="B122" s="11" t="s">
        <v>59</v>
      </c>
      <c r="C122" s="694">
        <v>117085</v>
      </c>
    </row>
    <row r="123" spans="1:3" ht="12" customHeight="1" thickBot="1">
      <c r="A123" s="19" t="s">
        <v>19</v>
      </c>
      <c r="B123" s="122" t="s">
        <v>362</v>
      </c>
      <c r="C123" s="239">
        <f>+C90+C106+C120</f>
        <v>2663302</v>
      </c>
    </row>
    <row r="124" spans="1:3" ht="12" customHeight="1" thickBot="1">
      <c r="A124" s="19" t="s">
        <v>20</v>
      </c>
      <c r="B124" s="122" t="s">
        <v>363</v>
      </c>
      <c r="C124" s="239">
        <f>+C125+C126+C127</f>
        <v>83360</v>
      </c>
    </row>
    <row r="125" spans="1:3" ht="12" customHeight="1">
      <c r="A125" s="14" t="s">
        <v>92</v>
      </c>
      <c r="B125" s="8" t="s">
        <v>364</v>
      </c>
      <c r="C125" s="218">
        <v>1996</v>
      </c>
    </row>
    <row r="126" spans="1:3" ht="12" customHeight="1">
      <c r="A126" s="14" t="s">
        <v>93</v>
      </c>
      <c r="B126" s="8" t="s">
        <v>365</v>
      </c>
      <c r="C126" s="218">
        <v>75000</v>
      </c>
    </row>
    <row r="127" spans="1:3" ht="12" customHeight="1" thickBot="1">
      <c r="A127" s="12" t="s">
        <v>94</v>
      </c>
      <c r="B127" s="6" t="s">
        <v>366</v>
      </c>
      <c r="C127" s="697">
        <v>6364</v>
      </c>
    </row>
    <row r="128" spans="1:3" ht="12" customHeight="1" thickBot="1">
      <c r="A128" s="19" t="s">
        <v>21</v>
      </c>
      <c r="B128" s="122" t="s">
        <v>416</v>
      </c>
      <c r="C128" s="239">
        <f>+C129+C130+C131+C132</f>
        <v>0</v>
      </c>
    </row>
    <row r="129" spans="1:3" ht="12" customHeight="1">
      <c r="A129" s="14" t="s">
        <v>95</v>
      </c>
      <c r="B129" s="8" t="s">
        <v>367</v>
      </c>
      <c r="C129" s="218"/>
    </row>
    <row r="130" spans="1:3" ht="12" customHeight="1">
      <c r="A130" s="14" t="s">
        <v>96</v>
      </c>
      <c r="B130" s="8" t="s">
        <v>368</v>
      </c>
      <c r="C130" s="218"/>
    </row>
    <row r="131" spans="1:3" ht="12" customHeight="1">
      <c r="A131" s="14" t="s">
        <v>270</v>
      </c>
      <c r="B131" s="8" t="s">
        <v>369</v>
      </c>
      <c r="C131" s="218"/>
    </row>
    <row r="132" spans="1:3" ht="12" customHeight="1" thickBot="1">
      <c r="A132" s="12" t="s">
        <v>271</v>
      </c>
      <c r="B132" s="6" t="s">
        <v>370</v>
      </c>
      <c r="C132" s="218"/>
    </row>
    <row r="133" spans="1:3" ht="12" customHeight="1" thickBot="1">
      <c r="A133" s="19" t="s">
        <v>22</v>
      </c>
      <c r="B133" s="122" t="s">
        <v>371</v>
      </c>
      <c r="C133" s="245">
        <f>+C134+C135+C136+C137</f>
        <v>0</v>
      </c>
    </row>
    <row r="134" spans="1:3" ht="12" customHeight="1">
      <c r="A134" s="14" t="s">
        <v>97</v>
      </c>
      <c r="B134" s="8" t="s">
        <v>372</v>
      </c>
      <c r="C134" s="218"/>
    </row>
    <row r="135" spans="1:3" ht="12" customHeight="1">
      <c r="A135" s="14" t="s">
        <v>98</v>
      </c>
      <c r="B135" s="8" t="s">
        <v>382</v>
      </c>
      <c r="C135" s="218"/>
    </row>
    <row r="136" spans="1:3" ht="12" customHeight="1">
      <c r="A136" s="14" t="s">
        <v>283</v>
      </c>
      <c r="B136" s="8" t="s">
        <v>373</v>
      </c>
      <c r="C136" s="218"/>
    </row>
    <row r="137" spans="1:3" ht="12" customHeight="1" thickBot="1">
      <c r="A137" s="12" t="s">
        <v>284</v>
      </c>
      <c r="B137" s="6" t="s">
        <v>374</v>
      </c>
      <c r="C137" s="218"/>
    </row>
    <row r="138" spans="1:3" ht="12" customHeight="1" thickBot="1">
      <c r="A138" s="19" t="s">
        <v>23</v>
      </c>
      <c r="B138" s="122" t="s">
        <v>375</v>
      </c>
      <c r="C138" s="248">
        <f>+C139+C140+C141+C142</f>
        <v>0</v>
      </c>
    </row>
    <row r="139" spans="1:3" ht="12" customHeight="1">
      <c r="A139" s="14" t="s">
        <v>167</v>
      </c>
      <c r="B139" s="8" t="s">
        <v>376</v>
      </c>
      <c r="C139" s="218"/>
    </row>
    <row r="140" spans="1:3" ht="12" customHeight="1">
      <c r="A140" s="14" t="s">
        <v>168</v>
      </c>
      <c r="B140" s="8" t="s">
        <v>377</v>
      </c>
      <c r="C140" s="218"/>
    </row>
    <row r="141" spans="1:3" ht="12" customHeight="1">
      <c r="A141" s="14" t="s">
        <v>201</v>
      </c>
      <c r="B141" s="8" t="s">
        <v>378</v>
      </c>
      <c r="C141" s="218"/>
    </row>
    <row r="142" spans="1:9" ht="15" customHeight="1" thickBot="1">
      <c r="A142" s="14" t="s">
        <v>286</v>
      </c>
      <c r="B142" s="8" t="s">
        <v>379</v>
      </c>
      <c r="C142" s="218"/>
      <c r="F142" s="347"/>
      <c r="G142" s="348"/>
      <c r="H142" s="348"/>
      <c r="I142" s="348"/>
    </row>
    <row r="143" spans="1:3" s="333" customFormat="1" ht="12.75" customHeight="1" thickBot="1">
      <c r="A143" s="19" t="s">
        <v>24</v>
      </c>
      <c r="B143" s="122" t="s">
        <v>380</v>
      </c>
      <c r="C143" s="346">
        <f>+C124+C128+C133+C138</f>
        <v>83360</v>
      </c>
    </row>
    <row r="144" spans="1:3" ht="13.5" customHeight="1" thickBot="1">
      <c r="A144" s="237" t="s">
        <v>25</v>
      </c>
      <c r="B144" s="317" t="s">
        <v>381</v>
      </c>
      <c r="C144" s="346">
        <f>+C123+C143</f>
        <v>2746662</v>
      </c>
    </row>
    <row r="146" spans="1:3" ht="15" customHeight="1">
      <c r="A146" s="743" t="s">
        <v>383</v>
      </c>
      <c r="B146" s="743"/>
      <c r="C146" s="743"/>
    </row>
    <row r="147" spans="1:4" ht="13.5" customHeight="1" thickBot="1">
      <c r="A147" s="741" t="s">
        <v>150</v>
      </c>
      <c r="B147" s="741"/>
      <c r="C147" s="249" t="s">
        <v>200</v>
      </c>
      <c r="D147" s="349"/>
    </row>
    <row r="148" spans="1:3" ht="27.75" customHeight="1" thickBot="1">
      <c r="A148" s="19">
        <v>1</v>
      </c>
      <c r="B148" s="29" t="s">
        <v>384</v>
      </c>
      <c r="C148" s="239">
        <f>+C60-C123</f>
        <v>-266653</v>
      </c>
    </row>
    <row r="149" spans="1:3" ht="21.75" thickBot="1">
      <c r="A149" s="19" t="s">
        <v>17</v>
      </c>
      <c r="B149" s="29" t="s">
        <v>385</v>
      </c>
      <c r="C149" s="239">
        <f>+C83-C143</f>
        <v>266653</v>
      </c>
    </row>
  </sheetData>
  <sheetProtection/>
  <mergeCells count="6">
    <mergeCell ref="A2:B2"/>
    <mergeCell ref="A1:C1"/>
    <mergeCell ref="A147:B147"/>
    <mergeCell ref="A146:C146"/>
    <mergeCell ref="A87:B8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12/2014. (V. 6.)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A32" sqref="A32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41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24.75" customHeight="1">
      <c r="A1" s="759" t="s">
        <v>1</v>
      </c>
      <c r="B1" s="759"/>
      <c r="C1" s="759"/>
      <c r="D1" s="759"/>
      <c r="E1" s="759"/>
      <c r="F1" s="759"/>
    </row>
    <row r="2" spans="1:6" ht="23.25" customHeight="1" thickBot="1">
      <c r="A2" s="161"/>
      <c r="B2" s="53"/>
      <c r="C2" s="53"/>
      <c r="D2" s="53"/>
      <c r="E2" s="53"/>
      <c r="F2" s="48" t="s">
        <v>62</v>
      </c>
    </row>
    <row r="3" spans="1:6" s="43" customFormat="1" ht="48.75" customHeight="1" thickBot="1">
      <c r="A3" s="162" t="s">
        <v>69</v>
      </c>
      <c r="B3" s="163" t="s">
        <v>67</v>
      </c>
      <c r="C3" s="163" t="s">
        <v>68</v>
      </c>
      <c r="D3" s="163" t="s">
        <v>411</v>
      </c>
      <c r="E3" s="163" t="s">
        <v>225</v>
      </c>
      <c r="F3" s="49" t="s">
        <v>413</v>
      </c>
    </row>
    <row r="4" spans="1:6" s="53" customFormat="1" ht="15" customHeight="1" thickBot="1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2">
        <v>6</v>
      </c>
    </row>
    <row r="5" spans="1:6" ht="15.75" customHeight="1">
      <c r="A5" s="60" t="s">
        <v>476</v>
      </c>
      <c r="B5" s="61">
        <v>381</v>
      </c>
      <c r="C5" s="390" t="s">
        <v>469</v>
      </c>
      <c r="D5" s="61"/>
      <c r="E5" s="61">
        <v>381</v>
      </c>
      <c r="F5" s="62">
        <f aca="true" t="shared" si="0" ref="F5:F22">B5-D5-E5</f>
        <v>0</v>
      </c>
    </row>
    <row r="6" spans="1:6" ht="15.75" customHeight="1">
      <c r="A6" s="60" t="s">
        <v>470</v>
      </c>
      <c r="B6" s="61">
        <v>773</v>
      </c>
      <c r="C6" s="390" t="s">
        <v>469</v>
      </c>
      <c r="D6" s="61"/>
      <c r="E6" s="61">
        <v>773</v>
      </c>
      <c r="F6" s="62">
        <f t="shared" si="0"/>
        <v>0</v>
      </c>
    </row>
    <row r="7" spans="1:6" ht="15.75" customHeight="1">
      <c r="A7" s="60" t="s">
        <v>471</v>
      </c>
      <c r="B7" s="61">
        <v>254</v>
      </c>
      <c r="C7" s="390" t="s">
        <v>469</v>
      </c>
      <c r="D7" s="61"/>
      <c r="E7" s="61">
        <v>254</v>
      </c>
      <c r="F7" s="62">
        <f t="shared" si="0"/>
        <v>0</v>
      </c>
    </row>
    <row r="8" spans="1:6" ht="15.75" customHeight="1">
      <c r="A8" s="60" t="s">
        <v>472</v>
      </c>
      <c r="B8" s="61">
        <v>2540</v>
      </c>
      <c r="C8" s="390" t="s">
        <v>469</v>
      </c>
      <c r="D8" s="61"/>
      <c r="E8" s="61">
        <v>2540</v>
      </c>
      <c r="F8" s="62">
        <f t="shared" si="0"/>
        <v>0</v>
      </c>
    </row>
    <row r="9" spans="1:6" ht="15.75" customHeight="1">
      <c r="A9" s="60" t="s">
        <v>473</v>
      </c>
      <c r="B9" s="61">
        <v>635</v>
      </c>
      <c r="C9" s="390" t="s">
        <v>469</v>
      </c>
      <c r="D9" s="61"/>
      <c r="E9" s="61">
        <v>635</v>
      </c>
      <c r="F9" s="62">
        <f t="shared" si="0"/>
        <v>0</v>
      </c>
    </row>
    <row r="10" spans="1:6" ht="15.75" customHeight="1">
      <c r="A10" s="60" t="s">
        <v>474</v>
      </c>
      <c r="B10" s="61">
        <v>1637</v>
      </c>
      <c r="C10" s="390" t="s">
        <v>469</v>
      </c>
      <c r="D10" s="61"/>
      <c r="E10" s="61">
        <v>1637</v>
      </c>
      <c r="F10" s="62">
        <f t="shared" si="0"/>
        <v>0</v>
      </c>
    </row>
    <row r="11" spans="1:6" ht="15.75" customHeight="1">
      <c r="A11" s="60" t="s">
        <v>475</v>
      </c>
      <c r="B11" s="61">
        <v>1232</v>
      </c>
      <c r="C11" s="390" t="s">
        <v>466</v>
      </c>
      <c r="D11" s="61"/>
      <c r="E11" s="61">
        <v>1232</v>
      </c>
      <c r="F11" s="62">
        <f t="shared" si="0"/>
        <v>0</v>
      </c>
    </row>
    <row r="12" spans="1:6" ht="15.75" customHeight="1">
      <c r="A12" s="60" t="s">
        <v>510</v>
      </c>
      <c r="B12" s="61">
        <v>1500</v>
      </c>
      <c r="C12" s="390" t="s">
        <v>469</v>
      </c>
      <c r="D12" s="61"/>
      <c r="E12" s="61">
        <v>1500</v>
      </c>
      <c r="F12" s="62">
        <f t="shared" si="0"/>
        <v>0</v>
      </c>
    </row>
    <row r="13" spans="1:6" ht="15.75" customHeight="1">
      <c r="A13" s="387" t="s">
        <v>490</v>
      </c>
      <c r="B13" s="27">
        <v>1270</v>
      </c>
      <c r="C13" s="388" t="s">
        <v>469</v>
      </c>
      <c r="D13" s="27"/>
      <c r="E13" s="27">
        <v>1270</v>
      </c>
      <c r="F13" s="62">
        <f t="shared" si="0"/>
        <v>0</v>
      </c>
    </row>
    <row r="14" spans="1:6" ht="15.75" customHeight="1">
      <c r="A14" s="386" t="s">
        <v>491</v>
      </c>
      <c r="B14" s="27">
        <v>1270</v>
      </c>
      <c r="C14" s="388" t="s">
        <v>469</v>
      </c>
      <c r="D14" s="27"/>
      <c r="E14" s="27">
        <v>1270</v>
      </c>
      <c r="F14" s="62">
        <f t="shared" si="0"/>
        <v>0</v>
      </c>
    </row>
    <row r="15" spans="1:6" ht="15.75" customHeight="1">
      <c r="A15" s="395" t="s">
        <v>492</v>
      </c>
      <c r="B15" s="61">
        <v>800</v>
      </c>
      <c r="C15" s="390" t="s">
        <v>469</v>
      </c>
      <c r="D15" s="61"/>
      <c r="E15" s="61">
        <v>800</v>
      </c>
      <c r="F15" s="62">
        <f t="shared" si="0"/>
        <v>0</v>
      </c>
    </row>
    <row r="16" spans="1:6" ht="15.75" customHeight="1">
      <c r="A16" s="396" t="s">
        <v>493</v>
      </c>
      <c r="B16" s="61">
        <v>191</v>
      </c>
      <c r="C16" s="390" t="s">
        <v>469</v>
      </c>
      <c r="D16" s="61"/>
      <c r="E16" s="61">
        <v>191</v>
      </c>
      <c r="F16" s="62">
        <f t="shared" si="0"/>
        <v>0</v>
      </c>
    </row>
    <row r="17" spans="1:6" ht="15.75" customHeight="1">
      <c r="A17" s="60" t="s">
        <v>668</v>
      </c>
      <c r="B17" s="708">
        <v>550</v>
      </c>
      <c r="C17" s="390" t="s">
        <v>469</v>
      </c>
      <c r="D17" s="61"/>
      <c r="E17" s="708">
        <v>550</v>
      </c>
      <c r="F17" s="62">
        <f t="shared" si="0"/>
        <v>0</v>
      </c>
    </row>
    <row r="18" spans="1:6" ht="15.75" customHeight="1">
      <c r="A18" s="60"/>
      <c r="B18" s="61"/>
      <c r="C18" s="390"/>
      <c r="D18" s="61"/>
      <c r="E18" s="61"/>
      <c r="F18" s="62">
        <f t="shared" si="0"/>
        <v>0</v>
      </c>
    </row>
    <row r="19" spans="1:6" ht="15.75" customHeight="1">
      <c r="A19" s="60"/>
      <c r="B19" s="61"/>
      <c r="C19" s="390"/>
      <c r="D19" s="61"/>
      <c r="E19" s="61"/>
      <c r="F19" s="62">
        <f t="shared" si="0"/>
        <v>0</v>
      </c>
    </row>
    <row r="20" spans="1:6" ht="15.75" customHeight="1">
      <c r="A20" s="60"/>
      <c r="B20" s="61"/>
      <c r="C20" s="390"/>
      <c r="D20" s="61"/>
      <c r="E20" s="61"/>
      <c r="F20" s="62">
        <f t="shared" si="0"/>
        <v>0</v>
      </c>
    </row>
    <row r="21" spans="1:6" ht="15.75" customHeight="1">
      <c r="A21" s="60"/>
      <c r="B21" s="61"/>
      <c r="C21" s="390"/>
      <c r="D21" s="61"/>
      <c r="E21" s="61"/>
      <c r="F21" s="62">
        <f t="shared" si="0"/>
        <v>0</v>
      </c>
    </row>
    <row r="22" spans="1:6" ht="15.75" customHeight="1" thickBot="1">
      <c r="A22" s="63"/>
      <c r="B22" s="64"/>
      <c r="C22" s="391"/>
      <c r="D22" s="64"/>
      <c r="E22" s="64"/>
      <c r="F22" s="65">
        <f t="shared" si="0"/>
        <v>0</v>
      </c>
    </row>
    <row r="23" spans="1:6" s="59" customFormat="1" ht="18" customHeight="1" thickBot="1">
      <c r="A23" s="164" t="s">
        <v>65</v>
      </c>
      <c r="B23" s="165">
        <f>SUM(B5:B22)</f>
        <v>13033</v>
      </c>
      <c r="C23" s="118"/>
      <c r="D23" s="165">
        <f>SUM(D5:D22)</f>
        <v>0</v>
      </c>
      <c r="E23" s="165">
        <f>SUM(E5:E22)</f>
        <v>13033</v>
      </c>
      <c r="F23" s="66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10. melléklet a  12/2014. (V. 6.)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F9" sqref="F9"/>
    </sheetView>
  </sheetViews>
  <sheetFormatPr defaultColWidth="9.00390625" defaultRowHeight="12.75"/>
  <cols>
    <col min="1" max="1" width="38.625" style="45" customWidth="1"/>
    <col min="2" max="5" width="13.875" style="45" customWidth="1"/>
    <col min="6" max="16384" width="9.375" style="45" customWidth="1"/>
  </cols>
  <sheetData>
    <row r="1" spans="1:5" ht="12.75">
      <c r="A1" s="176"/>
      <c r="B1" s="176"/>
      <c r="C1" s="176"/>
      <c r="D1" s="176"/>
      <c r="E1" s="176"/>
    </row>
    <row r="2" spans="1:5" ht="28.5" customHeight="1">
      <c r="A2" s="177" t="s">
        <v>135</v>
      </c>
      <c r="B2" s="781" t="s">
        <v>494</v>
      </c>
      <c r="C2" s="781"/>
      <c r="D2" s="781"/>
      <c r="E2" s="781"/>
    </row>
    <row r="3" spans="1:5" ht="14.25" thickBot="1">
      <c r="A3" s="176"/>
      <c r="B3" s="176"/>
      <c r="C3" s="176"/>
      <c r="D3" s="782" t="s">
        <v>128</v>
      </c>
      <c r="E3" s="782"/>
    </row>
    <row r="4" spans="1:5" ht="15" customHeight="1" thickBot="1">
      <c r="A4" s="178" t="s">
        <v>127</v>
      </c>
      <c r="B4" s="179" t="s">
        <v>183</v>
      </c>
      <c r="C4" s="179" t="s">
        <v>221</v>
      </c>
      <c r="D4" s="179" t="s">
        <v>414</v>
      </c>
      <c r="E4" s="180" t="s">
        <v>49</v>
      </c>
    </row>
    <row r="5" spans="1:5" ht="12.75">
      <c r="A5" s="181" t="s">
        <v>129</v>
      </c>
      <c r="B5" s="711">
        <v>12702</v>
      </c>
      <c r="C5" s="81"/>
      <c r="D5" s="81"/>
      <c r="E5" s="712">
        <f aca="true" t="shared" si="0" ref="E5:E11">SUM(B5:D5)</f>
        <v>12702</v>
      </c>
    </row>
    <row r="6" spans="1:5" ht="12.75">
      <c r="A6" s="183" t="s">
        <v>142</v>
      </c>
      <c r="B6" s="82"/>
      <c r="C6" s="82"/>
      <c r="D6" s="82"/>
      <c r="E6" s="184">
        <f t="shared" si="0"/>
        <v>0</v>
      </c>
    </row>
    <row r="7" spans="1:5" ht="12.75">
      <c r="A7" s="185" t="s">
        <v>130</v>
      </c>
      <c r="B7" s="83">
        <v>114316</v>
      </c>
      <c r="C7" s="83"/>
      <c r="D7" s="83"/>
      <c r="E7" s="186">
        <f t="shared" si="0"/>
        <v>114316</v>
      </c>
    </row>
    <row r="8" spans="1:5" ht="12.75">
      <c r="A8" s="185" t="s">
        <v>143</v>
      </c>
      <c r="B8" s="83"/>
      <c r="C8" s="83"/>
      <c r="D8" s="83"/>
      <c r="E8" s="186">
        <f t="shared" si="0"/>
        <v>0</v>
      </c>
    </row>
    <row r="9" spans="1:5" ht="12.75">
      <c r="A9" s="185" t="s">
        <v>131</v>
      </c>
      <c r="B9" s="83"/>
      <c r="C9" s="83"/>
      <c r="D9" s="83"/>
      <c r="E9" s="186">
        <f t="shared" si="0"/>
        <v>0</v>
      </c>
    </row>
    <row r="10" spans="1:5" ht="12.75">
      <c r="A10" s="185" t="s">
        <v>132</v>
      </c>
      <c r="B10" s="83"/>
      <c r="C10" s="83"/>
      <c r="D10" s="83"/>
      <c r="E10" s="186">
        <f t="shared" si="0"/>
        <v>0</v>
      </c>
    </row>
    <row r="11" spans="1:5" ht="13.5" thickBot="1">
      <c r="A11" s="84"/>
      <c r="B11" s="85"/>
      <c r="C11" s="85"/>
      <c r="D11" s="85"/>
      <c r="E11" s="186">
        <f t="shared" si="0"/>
        <v>0</v>
      </c>
    </row>
    <row r="12" spans="1:7" ht="13.5" thickBot="1">
      <c r="A12" s="187" t="s">
        <v>134</v>
      </c>
      <c r="B12" s="188">
        <f>B5+SUM(B7:B11)</f>
        <v>127018</v>
      </c>
      <c r="C12" s="188">
        <f>C5+SUM(C7:C11)</f>
        <v>0</v>
      </c>
      <c r="D12" s="188">
        <f>D5+SUM(D7:D11)</f>
        <v>0</v>
      </c>
      <c r="E12" s="189">
        <f>E5+SUM(E7:E11)</f>
        <v>127018</v>
      </c>
      <c r="G12" s="710"/>
    </row>
    <row r="13" spans="1:5" ht="13.5" thickBot="1">
      <c r="A13" s="47"/>
      <c r="B13" s="47"/>
      <c r="C13" s="47"/>
      <c r="D13" s="47"/>
      <c r="E13" s="47"/>
    </row>
    <row r="14" spans="1:5" ht="15" customHeight="1" thickBot="1">
      <c r="A14" s="178" t="s">
        <v>133</v>
      </c>
      <c r="B14" s="179" t="s">
        <v>183</v>
      </c>
      <c r="C14" s="179" t="s">
        <v>221</v>
      </c>
      <c r="D14" s="179" t="s">
        <v>414</v>
      </c>
      <c r="E14" s="180" t="s">
        <v>49</v>
      </c>
    </row>
    <row r="15" spans="1:5" ht="12.75">
      <c r="A15" s="181" t="s">
        <v>138</v>
      </c>
      <c r="B15" s="81"/>
      <c r="C15" s="81"/>
      <c r="D15" s="81"/>
      <c r="E15" s="182">
        <f aca="true" t="shared" si="1" ref="E15:E21">SUM(B15:D15)</f>
        <v>0</v>
      </c>
    </row>
    <row r="16" spans="1:5" ht="12.75">
      <c r="A16" s="190" t="s">
        <v>139</v>
      </c>
      <c r="B16" s="709">
        <v>118984</v>
      </c>
      <c r="C16" s="83"/>
      <c r="D16" s="83"/>
      <c r="E16" s="713">
        <f t="shared" si="1"/>
        <v>118984</v>
      </c>
    </row>
    <row r="17" spans="1:5" ht="12.75">
      <c r="A17" s="185" t="s">
        <v>140</v>
      </c>
      <c r="B17" s="83">
        <v>8034</v>
      </c>
      <c r="C17" s="83"/>
      <c r="D17" s="83"/>
      <c r="E17" s="186">
        <f t="shared" si="1"/>
        <v>8034</v>
      </c>
    </row>
    <row r="18" spans="1:5" ht="12.75">
      <c r="A18" s="185" t="s">
        <v>141</v>
      </c>
      <c r="B18" s="83"/>
      <c r="C18" s="83"/>
      <c r="D18" s="83"/>
      <c r="E18" s="186">
        <f t="shared" si="1"/>
        <v>0</v>
      </c>
    </row>
    <row r="19" spans="1:5" ht="12.75">
      <c r="A19" s="86"/>
      <c r="B19" s="83"/>
      <c r="C19" s="83"/>
      <c r="D19" s="83"/>
      <c r="E19" s="186">
        <f t="shared" si="1"/>
        <v>0</v>
      </c>
    </row>
    <row r="20" spans="1:5" ht="12.75">
      <c r="A20" s="86"/>
      <c r="B20" s="83"/>
      <c r="C20" s="83"/>
      <c r="D20" s="83"/>
      <c r="E20" s="186">
        <f t="shared" si="1"/>
        <v>0</v>
      </c>
    </row>
    <row r="21" spans="1:5" ht="13.5" thickBot="1">
      <c r="A21" s="84"/>
      <c r="B21" s="85"/>
      <c r="C21" s="85"/>
      <c r="D21" s="85"/>
      <c r="E21" s="186">
        <f t="shared" si="1"/>
        <v>0</v>
      </c>
    </row>
    <row r="22" spans="1:5" ht="13.5" thickBot="1">
      <c r="A22" s="187" t="s">
        <v>50</v>
      </c>
      <c r="B22" s="188">
        <f>SUM(B15:B21)</f>
        <v>127018</v>
      </c>
      <c r="C22" s="188">
        <f>SUM(C15:C21)</f>
        <v>0</v>
      </c>
      <c r="D22" s="188">
        <f>SUM(D15:D21)</f>
        <v>0</v>
      </c>
      <c r="E22" s="189">
        <f>SUM(E15:E21)</f>
        <v>127018</v>
      </c>
    </row>
    <row r="23" spans="1:5" ht="12.75">
      <c r="A23" s="176"/>
      <c r="B23" s="176"/>
      <c r="C23" s="176"/>
      <c r="D23" s="176"/>
      <c r="E23" s="176"/>
    </row>
    <row r="24" spans="1:5" ht="39" customHeight="1">
      <c r="A24" s="177" t="s">
        <v>135</v>
      </c>
      <c r="B24" s="781" t="s">
        <v>495</v>
      </c>
      <c r="C24" s="781"/>
      <c r="D24" s="781"/>
      <c r="E24" s="781"/>
    </row>
    <row r="25" spans="1:5" ht="14.25" thickBot="1">
      <c r="A25" s="176"/>
      <c r="B25" s="176"/>
      <c r="C25" s="176"/>
      <c r="D25" s="782" t="s">
        <v>128</v>
      </c>
      <c r="E25" s="782"/>
    </row>
    <row r="26" spans="1:5" ht="13.5" thickBot="1">
      <c r="A26" s="178" t="s">
        <v>127</v>
      </c>
      <c r="B26" s="179" t="s">
        <v>183</v>
      </c>
      <c r="C26" s="179" t="s">
        <v>221</v>
      </c>
      <c r="D26" s="179" t="s">
        <v>414</v>
      </c>
      <c r="E26" s="180" t="s">
        <v>49</v>
      </c>
    </row>
    <row r="27" spans="1:5" ht="12.75">
      <c r="A27" s="181" t="s">
        <v>129</v>
      </c>
      <c r="B27" s="81">
        <v>820</v>
      </c>
      <c r="C27" s="81"/>
      <c r="D27" s="81"/>
      <c r="E27" s="182">
        <f aca="true" t="shared" si="2" ref="E27:E33">SUM(B27:D27)</f>
        <v>820</v>
      </c>
    </row>
    <row r="28" spans="1:5" ht="12.75">
      <c r="A28" s="183" t="s">
        <v>142</v>
      </c>
      <c r="B28" s="82"/>
      <c r="C28" s="82"/>
      <c r="D28" s="82"/>
      <c r="E28" s="184">
        <f t="shared" si="2"/>
        <v>0</v>
      </c>
    </row>
    <row r="29" spans="1:5" ht="12.75">
      <c r="A29" s="185" t="s">
        <v>130</v>
      </c>
      <c r="B29" s="83">
        <v>15571</v>
      </c>
      <c r="C29" s="83"/>
      <c r="D29" s="83"/>
      <c r="E29" s="186">
        <f t="shared" si="2"/>
        <v>15571</v>
      </c>
    </row>
    <row r="30" spans="1:5" ht="12.75">
      <c r="A30" s="185" t="s">
        <v>143</v>
      </c>
      <c r="B30" s="83"/>
      <c r="C30" s="83"/>
      <c r="D30" s="83"/>
      <c r="E30" s="186">
        <f t="shared" si="2"/>
        <v>0</v>
      </c>
    </row>
    <row r="31" spans="1:5" ht="12.75">
      <c r="A31" s="185" t="s">
        <v>131</v>
      </c>
      <c r="B31" s="83"/>
      <c r="C31" s="83"/>
      <c r="D31" s="83"/>
      <c r="E31" s="186">
        <f t="shared" si="2"/>
        <v>0</v>
      </c>
    </row>
    <row r="32" spans="1:5" ht="12.75">
      <c r="A32" s="185" t="s">
        <v>132</v>
      </c>
      <c r="B32" s="83"/>
      <c r="C32" s="83"/>
      <c r="D32" s="83"/>
      <c r="E32" s="186">
        <f t="shared" si="2"/>
        <v>0</v>
      </c>
    </row>
    <row r="33" spans="1:5" ht="13.5" thickBot="1">
      <c r="A33" s="84"/>
      <c r="B33" s="85"/>
      <c r="C33" s="85"/>
      <c r="D33" s="85"/>
      <c r="E33" s="186">
        <f t="shared" si="2"/>
        <v>0</v>
      </c>
    </row>
    <row r="34" spans="1:5" ht="13.5" thickBot="1">
      <c r="A34" s="187" t="s">
        <v>134</v>
      </c>
      <c r="B34" s="188">
        <f>B27+SUM(B29:B33)</f>
        <v>16391</v>
      </c>
      <c r="C34" s="188">
        <f>C27+SUM(C29:C33)</f>
        <v>0</v>
      </c>
      <c r="D34" s="188">
        <f>D27+SUM(D29:D33)</f>
        <v>0</v>
      </c>
      <c r="E34" s="189">
        <f>E27+SUM(E29:E33)</f>
        <v>16391</v>
      </c>
    </row>
    <row r="35" spans="1:5" ht="13.5" thickBot="1">
      <c r="A35" s="47"/>
      <c r="B35" s="47"/>
      <c r="C35" s="47"/>
      <c r="D35" s="47"/>
      <c r="E35" s="47"/>
    </row>
    <row r="36" spans="1:5" ht="13.5" thickBot="1">
      <c r="A36" s="178" t="s">
        <v>133</v>
      </c>
      <c r="B36" s="179" t="s">
        <v>183</v>
      </c>
      <c r="C36" s="179" t="s">
        <v>221</v>
      </c>
      <c r="D36" s="179" t="s">
        <v>414</v>
      </c>
      <c r="E36" s="180" t="s">
        <v>49</v>
      </c>
    </row>
    <row r="37" spans="1:5" ht="12.75">
      <c r="A37" s="181" t="s">
        <v>138</v>
      </c>
      <c r="B37" s="81"/>
      <c r="C37" s="81"/>
      <c r="D37" s="81"/>
      <c r="E37" s="182">
        <f aca="true" t="shared" si="3" ref="E37:E43">SUM(B37:D37)</f>
        <v>0</v>
      </c>
    </row>
    <row r="38" spans="1:5" ht="12.75">
      <c r="A38" s="190" t="s">
        <v>139</v>
      </c>
      <c r="B38" s="83">
        <v>15706</v>
      </c>
      <c r="C38" s="83"/>
      <c r="D38" s="83"/>
      <c r="E38" s="186">
        <f t="shared" si="3"/>
        <v>15706</v>
      </c>
    </row>
    <row r="39" spans="1:5" ht="12.75">
      <c r="A39" s="185" t="s">
        <v>140</v>
      </c>
      <c r="B39" s="83">
        <v>685</v>
      </c>
      <c r="C39" s="83"/>
      <c r="D39" s="83"/>
      <c r="E39" s="186">
        <f t="shared" si="3"/>
        <v>685</v>
      </c>
    </row>
    <row r="40" spans="1:5" ht="12.75">
      <c r="A40" s="185" t="s">
        <v>141</v>
      </c>
      <c r="B40" s="83"/>
      <c r="C40" s="83"/>
      <c r="D40" s="83"/>
      <c r="E40" s="186">
        <f t="shared" si="3"/>
        <v>0</v>
      </c>
    </row>
    <row r="41" spans="1:5" ht="12.75">
      <c r="A41" s="86"/>
      <c r="B41" s="83"/>
      <c r="C41" s="83"/>
      <c r="D41" s="83"/>
      <c r="E41" s="186">
        <f t="shared" si="3"/>
        <v>0</v>
      </c>
    </row>
    <row r="42" spans="1:5" ht="12.75">
      <c r="A42" s="86"/>
      <c r="B42" s="83"/>
      <c r="C42" s="83"/>
      <c r="D42" s="83"/>
      <c r="E42" s="186">
        <f t="shared" si="3"/>
        <v>0</v>
      </c>
    </row>
    <row r="43" spans="1:5" ht="13.5" thickBot="1">
      <c r="A43" s="84"/>
      <c r="B43" s="85"/>
      <c r="C43" s="85"/>
      <c r="D43" s="85"/>
      <c r="E43" s="186">
        <f t="shared" si="3"/>
        <v>0</v>
      </c>
    </row>
    <row r="44" spans="1:5" ht="13.5" thickBot="1">
      <c r="A44" s="187" t="s">
        <v>50</v>
      </c>
      <c r="B44" s="188">
        <f>SUM(B37:B43)</f>
        <v>16391</v>
      </c>
      <c r="C44" s="188">
        <f>SUM(C37:C43)</f>
        <v>0</v>
      </c>
      <c r="D44" s="188">
        <f>SUM(D37:D43)</f>
        <v>0</v>
      </c>
      <c r="E44" s="189">
        <f>SUM(E37:E43)</f>
        <v>16391</v>
      </c>
    </row>
    <row r="45" spans="1:5" ht="12.75">
      <c r="A45" s="176"/>
      <c r="B45" s="176"/>
      <c r="C45" s="176"/>
      <c r="D45" s="176"/>
      <c r="E45" s="176"/>
    </row>
    <row r="46" spans="1:5" ht="15.75">
      <c r="A46" s="767" t="s">
        <v>415</v>
      </c>
      <c r="B46" s="767"/>
      <c r="C46" s="767"/>
      <c r="D46" s="767"/>
      <c r="E46" s="767"/>
    </row>
    <row r="47" spans="1:5" ht="13.5" thickBot="1">
      <c r="A47" s="176"/>
      <c r="B47" s="176"/>
      <c r="C47" s="176"/>
      <c r="D47" s="176"/>
      <c r="E47" s="176"/>
    </row>
    <row r="48" spans="1:8" ht="13.5" thickBot="1">
      <c r="A48" s="772" t="s">
        <v>136</v>
      </c>
      <c r="B48" s="773"/>
      <c r="C48" s="774"/>
      <c r="D48" s="770" t="s">
        <v>144</v>
      </c>
      <c r="E48" s="771"/>
      <c r="H48" s="46"/>
    </row>
    <row r="49" spans="1:5" ht="12.75">
      <c r="A49" s="775"/>
      <c r="B49" s="776"/>
      <c r="C49" s="777"/>
      <c r="D49" s="763"/>
      <c r="E49" s="764"/>
    </row>
    <row r="50" spans="1:5" ht="13.5" thickBot="1">
      <c r="A50" s="778"/>
      <c r="B50" s="779"/>
      <c r="C50" s="780"/>
      <c r="D50" s="765"/>
      <c r="E50" s="766"/>
    </row>
    <row r="51" spans="1:5" ht="13.5" thickBot="1">
      <c r="A51" s="760" t="s">
        <v>50</v>
      </c>
      <c r="B51" s="761"/>
      <c r="C51" s="762"/>
      <c r="D51" s="768">
        <f>SUM(D49:E50)</f>
        <v>0</v>
      </c>
      <c r="E51" s="769"/>
    </row>
  </sheetData>
  <sheetProtection/>
  <mergeCells count="13">
    <mergeCell ref="B2:E2"/>
    <mergeCell ref="B24:E24"/>
    <mergeCell ref="D3:E3"/>
    <mergeCell ref="D25:E25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conditionalFormatting sqref="E27:E34 B34:D34 E37:E44 B44:D44 D51:E51 E5:E12 B12:D12 B22:E22 E15:E21">
    <cfRule type="cellIs" priority="1" dxfId="0" operator="equal" stopIfTrue="1">
      <formula>0</formula>
    </cfRule>
  </conditionalFormatting>
  <printOptions horizontalCentered="1"/>
  <pageMargins left="0.7874015748031497" right="0.7874015748031497" top="1.1811023622047245" bottom="0.787401574803149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11. melléklet a  12/2014. (V. 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30">
      <selection activeCell="G104" sqref="G104"/>
    </sheetView>
  </sheetViews>
  <sheetFormatPr defaultColWidth="9.00390625" defaultRowHeight="12.75"/>
  <cols>
    <col min="1" max="1" width="19.50390625" style="398" customWidth="1"/>
    <col min="2" max="2" width="72.00390625" style="399" customWidth="1"/>
    <col min="3" max="3" width="25.00390625" style="400" customWidth="1"/>
    <col min="4" max="16384" width="9.375" style="2" customWidth="1"/>
  </cols>
  <sheetData>
    <row r="1" spans="1:3" s="1" customFormat="1" ht="16.5" customHeight="1" thickBot="1">
      <c r="A1" s="191"/>
      <c r="B1" s="193"/>
      <c r="C1" s="216"/>
    </row>
    <row r="2" spans="1:3" s="87" customFormat="1" ht="21" customHeight="1">
      <c r="A2" s="324" t="s">
        <v>63</v>
      </c>
      <c r="B2" s="295" t="s">
        <v>662</v>
      </c>
      <c r="C2" s="297" t="s">
        <v>51</v>
      </c>
    </row>
    <row r="3" spans="1:3" s="87" customFormat="1" ht="16.5" thickBot="1">
      <c r="A3" s="194" t="s">
        <v>188</v>
      </c>
      <c r="B3" s="296" t="s">
        <v>424</v>
      </c>
      <c r="C3" s="298">
        <v>1</v>
      </c>
    </row>
    <row r="4" spans="1:3" s="88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299" t="s">
        <v>54</v>
      </c>
    </row>
    <row r="6" spans="1:3" s="67" customFormat="1" ht="12.75" customHeight="1" thickBot="1">
      <c r="A6" s="166">
        <v>1</v>
      </c>
      <c r="B6" s="167">
        <v>2</v>
      </c>
      <c r="C6" s="168">
        <v>3</v>
      </c>
    </row>
    <row r="7" spans="1:3" s="67" customFormat="1" ht="15.75" customHeight="1" thickBot="1">
      <c r="A7" s="199"/>
      <c r="B7" s="200" t="s">
        <v>55</v>
      </c>
      <c r="C7" s="300"/>
    </row>
    <row r="8" spans="1:3" s="67" customFormat="1" ht="12" customHeight="1" thickBot="1">
      <c r="A8" s="36" t="s">
        <v>16</v>
      </c>
      <c r="B8" s="20" t="s">
        <v>226</v>
      </c>
      <c r="C8" s="239">
        <f>+C9+C10+C11+C12+C13+C14</f>
        <v>1009863</v>
      </c>
    </row>
    <row r="9" spans="1:3" s="89" customFormat="1" ht="12" customHeight="1">
      <c r="A9" s="352" t="s">
        <v>99</v>
      </c>
      <c r="B9" s="334" t="s">
        <v>227</v>
      </c>
      <c r="C9" s="242">
        <v>253915</v>
      </c>
    </row>
    <row r="10" spans="1:3" s="90" customFormat="1" ht="12" customHeight="1">
      <c r="A10" s="353" t="s">
        <v>100</v>
      </c>
      <c r="B10" s="335" t="s">
        <v>228</v>
      </c>
      <c r="C10" s="241">
        <v>192207</v>
      </c>
    </row>
    <row r="11" spans="1:3" s="90" customFormat="1" ht="12" customHeight="1">
      <c r="A11" s="353" t="s">
        <v>101</v>
      </c>
      <c r="B11" s="335" t="s">
        <v>229</v>
      </c>
      <c r="C11" s="241">
        <v>530684</v>
      </c>
    </row>
    <row r="12" spans="1:3" s="90" customFormat="1" ht="12" customHeight="1">
      <c r="A12" s="353" t="s">
        <v>102</v>
      </c>
      <c r="B12" s="335" t="s">
        <v>230</v>
      </c>
      <c r="C12" s="241">
        <v>23953</v>
      </c>
    </row>
    <row r="13" spans="1:3" s="90" customFormat="1" ht="12" customHeight="1">
      <c r="A13" s="353" t="s">
        <v>145</v>
      </c>
      <c r="B13" s="335" t="s">
        <v>231</v>
      </c>
      <c r="C13" s="397">
        <v>9104</v>
      </c>
    </row>
    <row r="14" spans="1:3" s="89" customFormat="1" ht="12" customHeight="1" thickBot="1">
      <c r="A14" s="354" t="s">
        <v>103</v>
      </c>
      <c r="B14" s="336" t="s">
        <v>232</v>
      </c>
      <c r="C14" s="379"/>
    </row>
    <row r="15" spans="1:3" s="89" customFormat="1" ht="12" customHeight="1" thickBot="1">
      <c r="A15" s="36" t="s">
        <v>17</v>
      </c>
      <c r="B15" s="234" t="s">
        <v>233</v>
      </c>
      <c r="C15" s="239">
        <f>+C16+C17+C18+C19+C20</f>
        <v>314405</v>
      </c>
    </row>
    <row r="16" spans="1:3" s="89" customFormat="1" ht="12" customHeight="1">
      <c r="A16" s="352" t="s">
        <v>105</v>
      </c>
      <c r="B16" s="334" t="s">
        <v>234</v>
      </c>
      <c r="C16" s="242"/>
    </row>
    <row r="17" spans="1:3" s="89" customFormat="1" ht="12" customHeight="1">
      <c r="A17" s="353" t="s">
        <v>106</v>
      </c>
      <c r="B17" s="335" t="s">
        <v>235</v>
      </c>
      <c r="C17" s="241"/>
    </row>
    <row r="18" spans="1:3" s="89" customFormat="1" ht="12" customHeight="1">
      <c r="A18" s="353" t="s">
        <v>107</v>
      </c>
      <c r="B18" s="335" t="s">
        <v>452</v>
      </c>
      <c r="C18" s="692"/>
    </row>
    <row r="19" spans="1:3" s="89" customFormat="1" ht="12" customHeight="1">
      <c r="A19" s="353" t="s">
        <v>108</v>
      </c>
      <c r="B19" s="335" t="s">
        <v>453</v>
      </c>
      <c r="C19" s="241"/>
    </row>
    <row r="20" spans="1:3" s="89" customFormat="1" ht="12" customHeight="1">
      <c r="A20" s="353" t="s">
        <v>109</v>
      </c>
      <c r="B20" s="335" t="s">
        <v>236</v>
      </c>
      <c r="C20" s="241">
        <v>314405</v>
      </c>
    </row>
    <row r="21" spans="1:3" s="90" customFormat="1" ht="12" customHeight="1" thickBot="1">
      <c r="A21" s="354" t="s">
        <v>118</v>
      </c>
      <c r="B21" s="336" t="s">
        <v>237</v>
      </c>
      <c r="C21" s="243"/>
    </row>
    <row r="22" spans="1:3" s="90" customFormat="1" ht="12" customHeight="1" thickBot="1">
      <c r="A22" s="36" t="s">
        <v>18</v>
      </c>
      <c r="B22" s="20" t="s">
        <v>238</v>
      </c>
      <c r="C22" s="239">
        <f>+C23+C24+C25+C26+C27</f>
        <v>0</v>
      </c>
    </row>
    <row r="23" spans="1:3" s="90" customFormat="1" ht="12" customHeight="1">
      <c r="A23" s="352" t="s">
        <v>88</v>
      </c>
      <c r="B23" s="334" t="s">
        <v>239</v>
      </c>
      <c r="C23" s="242"/>
    </row>
    <row r="24" spans="1:3" s="89" customFormat="1" ht="12" customHeight="1">
      <c r="A24" s="353" t="s">
        <v>89</v>
      </c>
      <c r="B24" s="335" t="s">
        <v>240</v>
      </c>
      <c r="C24" s="241"/>
    </row>
    <row r="25" spans="1:3" s="90" customFormat="1" ht="12" customHeight="1">
      <c r="A25" s="353" t="s">
        <v>90</v>
      </c>
      <c r="B25" s="335" t="s">
        <v>454</v>
      </c>
      <c r="C25" s="241"/>
    </row>
    <row r="26" spans="1:3" s="90" customFormat="1" ht="12" customHeight="1">
      <c r="A26" s="353" t="s">
        <v>91</v>
      </c>
      <c r="B26" s="335" t="s">
        <v>455</v>
      </c>
      <c r="C26" s="241"/>
    </row>
    <row r="27" spans="1:3" s="90" customFormat="1" ht="12" customHeight="1">
      <c r="A27" s="353" t="s">
        <v>157</v>
      </c>
      <c r="B27" s="335" t="s">
        <v>241</v>
      </c>
      <c r="C27" s="241"/>
    </row>
    <row r="28" spans="1:3" s="90" customFormat="1" ht="12" customHeight="1" thickBot="1">
      <c r="A28" s="354" t="s">
        <v>158</v>
      </c>
      <c r="B28" s="336" t="s">
        <v>242</v>
      </c>
      <c r="C28" s="243"/>
    </row>
    <row r="29" spans="1:3" s="90" customFormat="1" ht="12" customHeight="1" thickBot="1">
      <c r="A29" s="36" t="s">
        <v>159</v>
      </c>
      <c r="B29" s="20" t="s">
        <v>243</v>
      </c>
      <c r="C29" s="245">
        <f>+C30+C33+C34+C35</f>
        <v>358083</v>
      </c>
    </row>
    <row r="30" spans="1:3" s="90" customFormat="1" ht="12" customHeight="1">
      <c r="A30" s="352" t="s">
        <v>244</v>
      </c>
      <c r="B30" s="334" t="s">
        <v>250</v>
      </c>
      <c r="C30" s="329">
        <f>+C31+C32</f>
        <v>322576</v>
      </c>
    </row>
    <row r="31" spans="1:3" s="90" customFormat="1" ht="12" customHeight="1">
      <c r="A31" s="353" t="s">
        <v>245</v>
      </c>
      <c r="B31" s="335" t="s">
        <v>251</v>
      </c>
      <c r="C31" s="241">
        <v>128000</v>
      </c>
    </row>
    <row r="32" spans="1:3" s="90" customFormat="1" ht="12" customHeight="1">
      <c r="A32" s="353" t="s">
        <v>246</v>
      </c>
      <c r="B32" s="335" t="s">
        <v>252</v>
      </c>
      <c r="C32" s="241">
        <v>194576</v>
      </c>
    </row>
    <row r="33" spans="1:3" s="90" customFormat="1" ht="12" customHeight="1">
      <c r="A33" s="353" t="s">
        <v>247</v>
      </c>
      <c r="B33" s="335" t="s">
        <v>253</v>
      </c>
      <c r="C33" s="241">
        <v>25507</v>
      </c>
    </row>
    <row r="34" spans="1:3" s="90" customFormat="1" ht="12" customHeight="1">
      <c r="A34" s="353" t="s">
        <v>248</v>
      </c>
      <c r="B34" s="335" t="s">
        <v>254</v>
      </c>
      <c r="C34" s="241">
        <v>3500</v>
      </c>
    </row>
    <row r="35" spans="1:3" s="90" customFormat="1" ht="12" customHeight="1" thickBot="1">
      <c r="A35" s="354" t="s">
        <v>249</v>
      </c>
      <c r="B35" s="336" t="s">
        <v>255</v>
      </c>
      <c r="C35" s="243">
        <v>6500</v>
      </c>
    </row>
    <row r="36" spans="1:3" s="90" customFormat="1" ht="12" customHeight="1" thickBot="1">
      <c r="A36" s="36" t="s">
        <v>20</v>
      </c>
      <c r="B36" s="20" t="s">
        <v>256</v>
      </c>
      <c r="C36" s="239">
        <f>SUM(C37:C46)</f>
        <v>25900</v>
      </c>
    </row>
    <row r="37" spans="1:3" s="90" customFormat="1" ht="12" customHeight="1">
      <c r="A37" s="352" t="s">
        <v>92</v>
      </c>
      <c r="B37" s="334" t="s">
        <v>259</v>
      </c>
      <c r="C37" s="242"/>
    </row>
    <row r="38" spans="1:3" s="90" customFormat="1" ht="12" customHeight="1">
      <c r="A38" s="353" t="s">
        <v>93</v>
      </c>
      <c r="B38" s="335" t="s">
        <v>260</v>
      </c>
      <c r="C38" s="241"/>
    </row>
    <row r="39" spans="1:3" s="90" customFormat="1" ht="12" customHeight="1">
      <c r="A39" s="353" t="s">
        <v>94</v>
      </c>
      <c r="B39" s="335" t="s">
        <v>261</v>
      </c>
      <c r="C39" s="241">
        <v>653</v>
      </c>
    </row>
    <row r="40" spans="1:3" s="90" customFormat="1" ht="12" customHeight="1">
      <c r="A40" s="353" t="s">
        <v>161</v>
      </c>
      <c r="B40" s="335" t="s">
        <v>262</v>
      </c>
      <c r="C40" s="692">
        <v>21759</v>
      </c>
    </row>
    <row r="41" spans="1:3" s="90" customFormat="1" ht="12" customHeight="1">
      <c r="A41" s="353" t="s">
        <v>162</v>
      </c>
      <c r="B41" s="335" t="s">
        <v>263</v>
      </c>
      <c r="C41" s="241"/>
    </row>
    <row r="42" spans="1:3" s="90" customFormat="1" ht="12" customHeight="1">
      <c r="A42" s="353" t="s">
        <v>163</v>
      </c>
      <c r="B42" s="335" t="s">
        <v>264</v>
      </c>
      <c r="C42" s="241">
        <v>3188</v>
      </c>
    </row>
    <row r="43" spans="1:3" s="90" customFormat="1" ht="12" customHeight="1">
      <c r="A43" s="353" t="s">
        <v>164</v>
      </c>
      <c r="B43" s="335" t="s">
        <v>265</v>
      </c>
      <c r="C43" s="241"/>
    </row>
    <row r="44" spans="1:3" s="90" customFormat="1" ht="12" customHeight="1">
      <c r="A44" s="353" t="s">
        <v>165</v>
      </c>
      <c r="B44" s="335" t="s">
        <v>266</v>
      </c>
      <c r="C44" s="241">
        <v>300</v>
      </c>
    </row>
    <row r="45" spans="1:3" s="90" customFormat="1" ht="12" customHeight="1">
      <c r="A45" s="353" t="s">
        <v>257</v>
      </c>
      <c r="B45" s="335" t="s">
        <v>267</v>
      </c>
      <c r="C45" s="244"/>
    </row>
    <row r="46" spans="1:3" s="90" customFormat="1" ht="12" customHeight="1" thickBot="1">
      <c r="A46" s="354" t="s">
        <v>258</v>
      </c>
      <c r="B46" s="336" t="s">
        <v>268</v>
      </c>
      <c r="C46" s="323"/>
    </row>
    <row r="47" spans="1:3" s="90" customFormat="1" ht="12" customHeight="1" thickBot="1">
      <c r="A47" s="36" t="s">
        <v>21</v>
      </c>
      <c r="B47" s="20" t="s">
        <v>269</v>
      </c>
      <c r="C47" s="239">
        <f>SUM(C48:C52)</f>
        <v>18048</v>
      </c>
    </row>
    <row r="48" spans="1:3" s="90" customFormat="1" ht="12" customHeight="1">
      <c r="A48" s="352" t="s">
        <v>95</v>
      </c>
      <c r="B48" s="334" t="s">
        <v>273</v>
      </c>
      <c r="C48" s="380"/>
    </row>
    <row r="49" spans="1:3" s="90" customFormat="1" ht="12" customHeight="1">
      <c r="A49" s="353" t="s">
        <v>96</v>
      </c>
      <c r="B49" s="335" t="s">
        <v>274</v>
      </c>
      <c r="C49" s="244">
        <v>18048</v>
      </c>
    </row>
    <row r="50" spans="1:3" s="90" customFormat="1" ht="12" customHeight="1">
      <c r="A50" s="353" t="s">
        <v>270</v>
      </c>
      <c r="B50" s="335" t="s">
        <v>275</v>
      </c>
      <c r="C50" s="244"/>
    </row>
    <row r="51" spans="1:3" s="90" customFormat="1" ht="12" customHeight="1">
      <c r="A51" s="353" t="s">
        <v>271</v>
      </c>
      <c r="B51" s="335" t="s">
        <v>276</v>
      </c>
      <c r="C51" s="244"/>
    </row>
    <row r="52" spans="1:3" s="90" customFormat="1" ht="12" customHeight="1" thickBot="1">
      <c r="A52" s="354" t="s">
        <v>272</v>
      </c>
      <c r="B52" s="336" t="s">
        <v>277</v>
      </c>
      <c r="C52" s="323"/>
    </row>
    <row r="53" spans="1:3" s="90" customFormat="1" ht="12" customHeight="1" thickBot="1">
      <c r="A53" s="36" t="s">
        <v>166</v>
      </c>
      <c r="B53" s="20" t="s">
        <v>278</v>
      </c>
      <c r="C53" s="239">
        <f>SUM(C54:C56)</f>
        <v>68122</v>
      </c>
    </row>
    <row r="54" spans="1:3" s="90" customFormat="1" ht="12" customHeight="1">
      <c r="A54" s="352" t="s">
        <v>97</v>
      </c>
      <c r="B54" s="334" t="s">
        <v>279</v>
      </c>
      <c r="C54" s="242"/>
    </row>
    <row r="55" spans="1:3" s="90" customFormat="1" ht="12" customHeight="1">
      <c r="A55" s="353" t="s">
        <v>98</v>
      </c>
      <c r="B55" s="335" t="s">
        <v>456</v>
      </c>
      <c r="C55" s="692">
        <v>20000</v>
      </c>
    </row>
    <row r="56" spans="1:3" s="90" customFormat="1" ht="12" customHeight="1">
      <c r="A56" s="353" t="s">
        <v>283</v>
      </c>
      <c r="B56" s="335" t="s">
        <v>281</v>
      </c>
      <c r="C56" s="692">
        <v>48122</v>
      </c>
    </row>
    <row r="57" spans="1:3" s="90" customFormat="1" ht="12" customHeight="1" thickBot="1">
      <c r="A57" s="354" t="s">
        <v>284</v>
      </c>
      <c r="B57" s="336" t="s">
        <v>282</v>
      </c>
      <c r="C57" s="694">
        <v>47822</v>
      </c>
    </row>
    <row r="58" spans="1:3" s="90" customFormat="1" ht="12" customHeight="1" thickBot="1">
      <c r="A58" s="36" t="s">
        <v>23</v>
      </c>
      <c r="B58" s="234" t="s">
        <v>285</v>
      </c>
      <c r="C58" s="239">
        <f>SUM(C59:C61)</f>
        <v>125137</v>
      </c>
    </row>
    <row r="59" spans="1:3" s="90" customFormat="1" ht="12" customHeight="1">
      <c r="A59" s="352" t="s">
        <v>167</v>
      </c>
      <c r="B59" s="334" t="s">
        <v>287</v>
      </c>
      <c r="C59" s="244"/>
    </row>
    <row r="60" spans="1:3" s="90" customFormat="1" ht="12" customHeight="1">
      <c r="A60" s="353" t="s">
        <v>168</v>
      </c>
      <c r="B60" s="335" t="s">
        <v>457</v>
      </c>
      <c r="C60" s="244"/>
    </row>
    <row r="61" spans="1:3" s="90" customFormat="1" ht="12" customHeight="1">
      <c r="A61" s="353" t="s">
        <v>201</v>
      </c>
      <c r="B61" s="335" t="s">
        <v>288</v>
      </c>
      <c r="C61" s="692">
        <v>125137</v>
      </c>
    </row>
    <row r="62" spans="1:3" s="90" customFormat="1" ht="12" customHeight="1" thickBot="1">
      <c r="A62" s="354" t="s">
        <v>286</v>
      </c>
      <c r="B62" s="336" t="s">
        <v>289</v>
      </c>
      <c r="C62" s="692">
        <v>113109</v>
      </c>
    </row>
    <row r="63" spans="1:3" s="90" customFormat="1" ht="12" customHeight="1" thickBot="1">
      <c r="A63" s="36" t="s">
        <v>24</v>
      </c>
      <c r="B63" s="20" t="s">
        <v>290</v>
      </c>
      <c r="C63" s="245">
        <f>+C8+C15+C22+C29+C36+C47+C53+C58</f>
        <v>1919558</v>
      </c>
    </row>
    <row r="64" spans="1:3" s="90" customFormat="1" ht="12" customHeight="1" thickBot="1">
      <c r="A64" s="355" t="s">
        <v>417</v>
      </c>
      <c r="B64" s="234" t="s">
        <v>292</v>
      </c>
      <c r="C64" s="239">
        <f>SUM(C65:C67)</f>
        <v>91367</v>
      </c>
    </row>
    <row r="65" spans="1:3" s="90" customFormat="1" ht="12" customHeight="1">
      <c r="A65" s="352" t="s">
        <v>325</v>
      </c>
      <c r="B65" s="334" t="s">
        <v>293</v>
      </c>
      <c r="C65" s="244">
        <v>16367</v>
      </c>
    </row>
    <row r="66" spans="1:3" s="90" customFormat="1" ht="12" customHeight="1">
      <c r="A66" s="353" t="s">
        <v>334</v>
      </c>
      <c r="B66" s="335" t="s">
        <v>294</v>
      </c>
      <c r="C66" s="244">
        <v>75000</v>
      </c>
    </row>
    <row r="67" spans="1:3" s="90" customFormat="1" ht="12" customHeight="1" thickBot="1">
      <c r="A67" s="354" t="s">
        <v>335</v>
      </c>
      <c r="B67" s="338" t="s">
        <v>295</v>
      </c>
      <c r="C67" s="244">
        <v>0</v>
      </c>
    </row>
    <row r="68" spans="1:3" s="90" customFormat="1" ht="12" customHeight="1" thickBot="1">
      <c r="A68" s="355" t="s">
        <v>296</v>
      </c>
      <c r="B68" s="234" t="s">
        <v>297</v>
      </c>
      <c r="C68" s="239">
        <f>SUM(C69:C72)</f>
        <v>0</v>
      </c>
    </row>
    <row r="69" spans="1:3" s="90" customFormat="1" ht="12" customHeight="1">
      <c r="A69" s="352" t="s">
        <v>146</v>
      </c>
      <c r="B69" s="334" t="s">
        <v>298</v>
      </c>
      <c r="C69" s="244"/>
    </row>
    <row r="70" spans="1:3" s="90" customFormat="1" ht="12" customHeight="1">
      <c r="A70" s="353" t="s">
        <v>147</v>
      </c>
      <c r="B70" s="335" t="s">
        <v>299</v>
      </c>
      <c r="C70" s="244"/>
    </row>
    <row r="71" spans="1:3" s="90" customFormat="1" ht="12" customHeight="1">
      <c r="A71" s="353" t="s">
        <v>326</v>
      </c>
      <c r="B71" s="335" t="s">
        <v>300</v>
      </c>
      <c r="C71" s="244"/>
    </row>
    <row r="72" spans="1:3" s="90" customFormat="1" ht="12" customHeight="1" thickBot="1">
      <c r="A72" s="354" t="s">
        <v>327</v>
      </c>
      <c r="B72" s="336" t="s">
        <v>301</v>
      </c>
      <c r="C72" s="244"/>
    </row>
    <row r="73" spans="1:3" s="90" customFormat="1" ht="12" customHeight="1" thickBot="1">
      <c r="A73" s="355" t="s">
        <v>302</v>
      </c>
      <c r="B73" s="234" t="s">
        <v>303</v>
      </c>
      <c r="C73" s="239">
        <f>SUM(C74:C75)</f>
        <v>227606</v>
      </c>
    </row>
    <row r="74" spans="1:3" s="90" customFormat="1" ht="12" customHeight="1">
      <c r="A74" s="352" t="s">
        <v>328</v>
      </c>
      <c r="B74" s="334" t="s">
        <v>304</v>
      </c>
      <c r="C74" s="244">
        <v>227606</v>
      </c>
    </row>
    <row r="75" spans="1:3" s="90" customFormat="1" ht="12" customHeight="1" thickBot="1">
      <c r="A75" s="354" t="s">
        <v>329</v>
      </c>
      <c r="B75" s="336" t="s">
        <v>305</v>
      </c>
      <c r="C75" s="244"/>
    </row>
    <row r="76" spans="1:3" s="89" customFormat="1" ht="12" customHeight="1" thickBot="1">
      <c r="A76" s="355" t="s">
        <v>306</v>
      </c>
      <c r="B76" s="234" t="s">
        <v>307</v>
      </c>
      <c r="C76" s="239">
        <f>SUM(C77:C79)</f>
        <v>0</v>
      </c>
    </row>
    <row r="77" spans="1:3" s="90" customFormat="1" ht="12" customHeight="1">
      <c r="A77" s="352" t="s">
        <v>330</v>
      </c>
      <c r="B77" s="334" t="s">
        <v>308</v>
      </c>
      <c r="C77" s="244"/>
    </row>
    <row r="78" spans="1:3" s="90" customFormat="1" ht="12" customHeight="1">
      <c r="A78" s="353" t="s">
        <v>331</v>
      </c>
      <c r="B78" s="335" t="s">
        <v>309</v>
      </c>
      <c r="C78" s="244"/>
    </row>
    <row r="79" spans="1:3" s="90" customFormat="1" ht="12" customHeight="1" thickBot="1">
      <c r="A79" s="354" t="s">
        <v>332</v>
      </c>
      <c r="B79" s="336" t="s">
        <v>310</v>
      </c>
      <c r="C79" s="244"/>
    </row>
    <row r="80" spans="1:3" s="90" customFormat="1" ht="12" customHeight="1" thickBot="1">
      <c r="A80" s="355" t="s">
        <v>311</v>
      </c>
      <c r="B80" s="234" t="s">
        <v>333</v>
      </c>
      <c r="C80" s="239">
        <f>SUM(C81:C84)</f>
        <v>0</v>
      </c>
    </row>
    <row r="81" spans="1:3" s="90" customFormat="1" ht="12" customHeight="1">
      <c r="A81" s="356" t="s">
        <v>312</v>
      </c>
      <c r="B81" s="334" t="s">
        <v>313</v>
      </c>
      <c r="C81" s="244"/>
    </row>
    <row r="82" spans="1:3" s="90" customFormat="1" ht="12" customHeight="1">
      <c r="A82" s="357" t="s">
        <v>314</v>
      </c>
      <c r="B82" s="335" t="s">
        <v>315</v>
      </c>
      <c r="C82" s="244"/>
    </row>
    <row r="83" spans="1:3" s="90" customFormat="1" ht="12" customHeight="1">
      <c r="A83" s="357" t="s">
        <v>316</v>
      </c>
      <c r="B83" s="335" t="s">
        <v>317</v>
      </c>
      <c r="C83" s="244"/>
    </row>
    <row r="84" spans="1:3" s="89" customFormat="1" ht="12" customHeight="1" thickBot="1">
      <c r="A84" s="358" t="s">
        <v>318</v>
      </c>
      <c r="B84" s="336" t="s">
        <v>319</v>
      </c>
      <c r="C84" s="244"/>
    </row>
    <row r="85" spans="1:3" s="89" customFormat="1" ht="12" customHeight="1" thickBot="1">
      <c r="A85" s="355" t="s">
        <v>320</v>
      </c>
      <c r="B85" s="234" t="s">
        <v>321</v>
      </c>
      <c r="C85" s="381"/>
    </row>
    <row r="86" spans="1:3" s="89" customFormat="1" ht="12" customHeight="1" thickBot="1">
      <c r="A86" s="355" t="s">
        <v>322</v>
      </c>
      <c r="B86" s="342" t="s">
        <v>323</v>
      </c>
      <c r="C86" s="245">
        <f>+C64+C68+C73+C76+C80+C85</f>
        <v>318973</v>
      </c>
    </row>
    <row r="87" spans="1:3" s="89" customFormat="1" ht="12" customHeight="1" thickBot="1">
      <c r="A87" s="359" t="s">
        <v>336</v>
      </c>
      <c r="B87" s="344" t="s">
        <v>446</v>
      </c>
      <c r="C87" s="245">
        <f>+C63+C86</f>
        <v>2238531</v>
      </c>
    </row>
    <row r="88" spans="1:3" s="90" customFormat="1" ht="15" customHeight="1">
      <c r="A88" s="205"/>
      <c r="B88" s="206"/>
      <c r="C88" s="305"/>
    </row>
    <row r="89" spans="1:3" ht="13.5" thickBot="1">
      <c r="A89" s="360"/>
      <c r="B89" s="208"/>
      <c r="C89" s="306"/>
    </row>
    <row r="90" spans="1:3" s="67" customFormat="1" ht="16.5" customHeight="1" thickBot="1">
      <c r="A90" s="209"/>
      <c r="B90" s="210" t="s">
        <v>56</v>
      </c>
      <c r="C90" s="307"/>
    </row>
    <row r="91" spans="1:3" s="91" customFormat="1" ht="12" customHeight="1" thickBot="1">
      <c r="A91" s="326" t="s">
        <v>16</v>
      </c>
      <c r="B91" s="30" t="s">
        <v>339</v>
      </c>
      <c r="C91" s="238">
        <f>SUM(C92:C96)</f>
        <v>577117</v>
      </c>
    </row>
    <row r="92" spans="1:3" ht="12" customHeight="1">
      <c r="A92" s="361" t="s">
        <v>99</v>
      </c>
      <c r="B92" s="9" t="s">
        <v>47</v>
      </c>
      <c r="C92" s="240">
        <v>168329</v>
      </c>
    </row>
    <row r="93" spans="1:3" ht="12" customHeight="1">
      <c r="A93" s="353" t="s">
        <v>100</v>
      </c>
      <c r="B93" s="7" t="s">
        <v>169</v>
      </c>
      <c r="C93" s="241">
        <v>25798</v>
      </c>
    </row>
    <row r="94" spans="1:3" ht="12" customHeight="1">
      <c r="A94" s="353" t="s">
        <v>101</v>
      </c>
      <c r="B94" s="7" t="s">
        <v>137</v>
      </c>
      <c r="C94" s="694">
        <v>195955</v>
      </c>
    </row>
    <row r="95" spans="1:3" ht="12" customHeight="1">
      <c r="A95" s="353" t="s">
        <v>102</v>
      </c>
      <c r="B95" s="10" t="s">
        <v>170</v>
      </c>
      <c r="C95" s="243">
        <v>13500</v>
      </c>
    </row>
    <row r="96" spans="1:3" ht="12" customHeight="1">
      <c r="A96" s="353" t="s">
        <v>113</v>
      </c>
      <c r="B96" s="18" t="s">
        <v>171</v>
      </c>
      <c r="C96" s="694">
        <v>173535</v>
      </c>
    </row>
    <row r="97" spans="1:3" ht="12" customHeight="1">
      <c r="A97" s="353" t="s">
        <v>103</v>
      </c>
      <c r="B97" s="7" t="s">
        <v>340</v>
      </c>
      <c r="C97" s="694">
        <v>10965</v>
      </c>
    </row>
    <row r="98" spans="1:3" ht="12" customHeight="1">
      <c r="A98" s="353" t="s">
        <v>104</v>
      </c>
      <c r="B98" s="127" t="s">
        <v>341</v>
      </c>
      <c r="C98" s="243"/>
    </row>
    <row r="99" spans="1:3" ht="12" customHeight="1">
      <c r="A99" s="353" t="s">
        <v>114</v>
      </c>
      <c r="B99" s="128" t="s">
        <v>342</v>
      </c>
      <c r="C99" s="243"/>
    </row>
    <row r="100" spans="1:3" ht="12" customHeight="1">
      <c r="A100" s="353" t="s">
        <v>115</v>
      </c>
      <c r="B100" s="128" t="s">
        <v>343</v>
      </c>
      <c r="C100" s="243"/>
    </row>
    <row r="101" spans="1:3" ht="12" customHeight="1">
      <c r="A101" s="353" t="s">
        <v>116</v>
      </c>
      <c r="B101" s="127" t="s">
        <v>344</v>
      </c>
      <c r="C101" s="243">
        <v>104040</v>
      </c>
    </row>
    <row r="102" spans="1:3" ht="12" customHeight="1">
      <c r="A102" s="353" t="s">
        <v>117</v>
      </c>
      <c r="B102" s="127" t="s">
        <v>345</v>
      </c>
      <c r="C102" s="243"/>
    </row>
    <row r="103" spans="1:3" ht="12" customHeight="1">
      <c r="A103" s="353" t="s">
        <v>119</v>
      </c>
      <c r="B103" s="128" t="s">
        <v>346</v>
      </c>
      <c r="C103" s="694">
        <v>21566</v>
      </c>
    </row>
    <row r="104" spans="1:3" ht="12" customHeight="1">
      <c r="A104" s="362" t="s">
        <v>172</v>
      </c>
      <c r="B104" s="129" t="s">
        <v>347</v>
      </c>
      <c r="C104" s="243"/>
    </row>
    <row r="105" spans="1:3" ht="12" customHeight="1">
      <c r="A105" s="353" t="s">
        <v>337</v>
      </c>
      <c r="B105" s="129" t="s">
        <v>348</v>
      </c>
      <c r="C105" s="243"/>
    </row>
    <row r="106" spans="1:3" ht="12" customHeight="1" thickBot="1">
      <c r="A106" s="363" t="s">
        <v>338</v>
      </c>
      <c r="B106" s="130" t="s">
        <v>349</v>
      </c>
      <c r="C106" s="695">
        <v>36964</v>
      </c>
    </row>
    <row r="107" spans="1:3" ht="12" customHeight="1" thickBot="1">
      <c r="A107" s="36" t="s">
        <v>17</v>
      </c>
      <c r="B107" s="29" t="s">
        <v>350</v>
      </c>
      <c r="C107" s="239">
        <f>+C108+C110+C112</f>
        <v>174503</v>
      </c>
    </row>
    <row r="108" spans="1:3" ht="12" customHeight="1">
      <c r="A108" s="352" t="s">
        <v>105</v>
      </c>
      <c r="B108" s="7" t="s">
        <v>199</v>
      </c>
      <c r="C108" s="696">
        <v>153373</v>
      </c>
    </row>
    <row r="109" spans="1:3" ht="12" customHeight="1">
      <c r="A109" s="352" t="s">
        <v>106</v>
      </c>
      <c r="B109" s="11" t="s">
        <v>354</v>
      </c>
      <c r="C109" s="696">
        <v>125324</v>
      </c>
    </row>
    <row r="110" spans="1:3" ht="12" customHeight="1">
      <c r="A110" s="352" t="s">
        <v>107</v>
      </c>
      <c r="B110" s="11" t="s">
        <v>173</v>
      </c>
      <c r="C110" s="692">
        <v>8002</v>
      </c>
    </row>
    <row r="111" spans="1:3" ht="12" customHeight="1">
      <c r="A111" s="352" t="s">
        <v>108</v>
      </c>
      <c r="B111" s="11" t="s">
        <v>355</v>
      </c>
      <c r="C111" s="218"/>
    </row>
    <row r="112" spans="1:3" ht="12" customHeight="1">
      <c r="A112" s="352" t="s">
        <v>109</v>
      </c>
      <c r="B112" s="236" t="s">
        <v>202</v>
      </c>
      <c r="C112" s="697">
        <v>13128</v>
      </c>
    </row>
    <row r="113" spans="1:3" ht="12" customHeight="1">
      <c r="A113" s="352" t="s">
        <v>118</v>
      </c>
      <c r="B113" s="235" t="s">
        <v>458</v>
      </c>
      <c r="C113" s="218"/>
    </row>
    <row r="114" spans="1:3" ht="12" customHeight="1">
      <c r="A114" s="352" t="s">
        <v>120</v>
      </c>
      <c r="B114" s="330" t="s">
        <v>360</v>
      </c>
      <c r="C114" s="218"/>
    </row>
    <row r="115" spans="1:3" ht="12" customHeight="1">
      <c r="A115" s="352" t="s">
        <v>174</v>
      </c>
      <c r="B115" s="128" t="s">
        <v>343</v>
      </c>
      <c r="C115" s="218"/>
    </row>
    <row r="116" spans="1:3" ht="12" customHeight="1">
      <c r="A116" s="352" t="s">
        <v>175</v>
      </c>
      <c r="B116" s="128" t="s">
        <v>359</v>
      </c>
      <c r="C116" s="697">
        <v>350</v>
      </c>
    </row>
    <row r="117" spans="1:3" ht="12" customHeight="1">
      <c r="A117" s="352" t="s">
        <v>176</v>
      </c>
      <c r="B117" s="128" t="s">
        <v>358</v>
      </c>
      <c r="C117" s="218"/>
    </row>
    <row r="118" spans="1:3" ht="12" customHeight="1">
      <c r="A118" s="352" t="s">
        <v>351</v>
      </c>
      <c r="B118" s="128" t="s">
        <v>346</v>
      </c>
      <c r="C118" s="218"/>
    </row>
    <row r="119" spans="1:3" ht="12" customHeight="1">
      <c r="A119" s="352" t="s">
        <v>352</v>
      </c>
      <c r="B119" s="128" t="s">
        <v>357</v>
      </c>
      <c r="C119" s="218"/>
    </row>
    <row r="120" spans="1:3" ht="12" customHeight="1" thickBot="1">
      <c r="A120" s="362" t="s">
        <v>353</v>
      </c>
      <c r="B120" s="128" t="s">
        <v>356</v>
      </c>
      <c r="C120" s="219">
        <v>12178</v>
      </c>
    </row>
    <row r="121" spans="1:3" ht="12" customHeight="1" thickBot="1">
      <c r="A121" s="36" t="s">
        <v>18</v>
      </c>
      <c r="B121" s="122" t="s">
        <v>361</v>
      </c>
      <c r="C121" s="239">
        <f>+C122+C123</f>
        <v>130593</v>
      </c>
    </row>
    <row r="122" spans="1:3" ht="12" customHeight="1">
      <c r="A122" s="352" t="s">
        <v>88</v>
      </c>
      <c r="B122" s="8" t="s">
        <v>58</v>
      </c>
      <c r="C122" s="696">
        <v>13508</v>
      </c>
    </row>
    <row r="123" spans="1:3" ht="12" customHeight="1" thickBot="1">
      <c r="A123" s="354" t="s">
        <v>89</v>
      </c>
      <c r="B123" s="11" t="s">
        <v>59</v>
      </c>
      <c r="C123" s="694">
        <v>117085</v>
      </c>
    </row>
    <row r="124" spans="1:3" ht="12" customHeight="1" thickBot="1">
      <c r="A124" s="36" t="s">
        <v>19</v>
      </c>
      <c r="B124" s="122" t="s">
        <v>362</v>
      </c>
      <c r="C124" s="239">
        <f>+C91+C107+C121</f>
        <v>882213</v>
      </c>
    </row>
    <row r="125" spans="1:3" ht="12" customHeight="1" thickBot="1">
      <c r="A125" s="36" t="s">
        <v>20</v>
      </c>
      <c r="B125" s="122" t="s">
        <v>363</v>
      </c>
      <c r="C125" s="239">
        <f>+C126+C127+C128</f>
        <v>83360</v>
      </c>
    </row>
    <row r="126" spans="1:3" s="91" customFormat="1" ht="12" customHeight="1">
      <c r="A126" s="352" t="s">
        <v>92</v>
      </c>
      <c r="B126" s="8" t="s">
        <v>364</v>
      </c>
      <c r="C126" s="218">
        <v>1996</v>
      </c>
    </row>
    <row r="127" spans="1:3" ht="12" customHeight="1">
      <c r="A127" s="352" t="s">
        <v>93</v>
      </c>
      <c r="B127" s="8" t="s">
        <v>365</v>
      </c>
      <c r="C127" s="218">
        <v>75000</v>
      </c>
    </row>
    <row r="128" spans="1:3" ht="12" customHeight="1" thickBot="1">
      <c r="A128" s="362" t="s">
        <v>94</v>
      </c>
      <c r="B128" s="6" t="s">
        <v>366</v>
      </c>
      <c r="C128" s="697">
        <v>6364</v>
      </c>
    </row>
    <row r="129" spans="1:3" ht="12" customHeight="1" thickBot="1">
      <c r="A129" s="36" t="s">
        <v>21</v>
      </c>
      <c r="B129" s="122" t="s">
        <v>416</v>
      </c>
      <c r="C129" s="239">
        <f>+C130+C131+C132+C133</f>
        <v>0</v>
      </c>
    </row>
    <row r="130" spans="1:3" ht="12" customHeight="1">
      <c r="A130" s="352" t="s">
        <v>95</v>
      </c>
      <c r="B130" s="8" t="s">
        <v>367</v>
      </c>
      <c r="C130" s="218"/>
    </row>
    <row r="131" spans="1:3" ht="12" customHeight="1">
      <c r="A131" s="352" t="s">
        <v>96</v>
      </c>
      <c r="B131" s="8" t="s">
        <v>368</v>
      </c>
      <c r="C131" s="218"/>
    </row>
    <row r="132" spans="1:3" ht="12" customHeight="1">
      <c r="A132" s="352" t="s">
        <v>270</v>
      </c>
      <c r="B132" s="8" t="s">
        <v>369</v>
      </c>
      <c r="C132" s="218"/>
    </row>
    <row r="133" spans="1:3" s="91" customFormat="1" ht="12" customHeight="1" thickBot="1">
      <c r="A133" s="362" t="s">
        <v>271</v>
      </c>
      <c r="B133" s="6" t="s">
        <v>370</v>
      </c>
      <c r="C133" s="218"/>
    </row>
    <row r="134" spans="1:11" ht="12" customHeight="1" thickBot="1">
      <c r="A134" s="36" t="s">
        <v>22</v>
      </c>
      <c r="B134" s="122" t="s">
        <v>371</v>
      </c>
      <c r="C134" s="245">
        <f>+C135+C136+C137+C138</f>
        <v>0</v>
      </c>
      <c r="K134" s="217"/>
    </row>
    <row r="135" spans="1:3" ht="12.75">
      <c r="A135" s="352" t="s">
        <v>97</v>
      </c>
      <c r="B135" s="8" t="s">
        <v>372</v>
      </c>
      <c r="C135" s="218"/>
    </row>
    <row r="136" spans="1:3" ht="12" customHeight="1">
      <c r="A136" s="352" t="s">
        <v>98</v>
      </c>
      <c r="B136" s="8" t="s">
        <v>382</v>
      </c>
      <c r="C136" s="218"/>
    </row>
    <row r="137" spans="1:3" s="91" customFormat="1" ht="12" customHeight="1">
      <c r="A137" s="352" t="s">
        <v>283</v>
      </c>
      <c r="B137" s="8" t="s">
        <v>373</v>
      </c>
      <c r="C137" s="218"/>
    </row>
    <row r="138" spans="1:3" s="91" customFormat="1" ht="12" customHeight="1" thickBot="1">
      <c r="A138" s="362" t="s">
        <v>284</v>
      </c>
      <c r="B138" s="6" t="s">
        <v>374</v>
      </c>
      <c r="C138" s="218"/>
    </row>
    <row r="139" spans="1:3" s="91" customFormat="1" ht="12" customHeight="1" thickBot="1">
      <c r="A139" s="36" t="s">
        <v>23</v>
      </c>
      <c r="B139" s="122" t="s">
        <v>375</v>
      </c>
      <c r="C139" s="248">
        <f>+C140+C141+C142+C143</f>
        <v>0</v>
      </c>
    </row>
    <row r="140" spans="1:3" s="91" customFormat="1" ht="12" customHeight="1">
      <c r="A140" s="352" t="s">
        <v>167</v>
      </c>
      <c r="B140" s="8" t="s">
        <v>376</v>
      </c>
      <c r="C140" s="218"/>
    </row>
    <row r="141" spans="1:3" s="91" customFormat="1" ht="12" customHeight="1">
      <c r="A141" s="352" t="s">
        <v>168</v>
      </c>
      <c r="B141" s="8" t="s">
        <v>377</v>
      </c>
      <c r="C141" s="218"/>
    </row>
    <row r="142" spans="1:3" s="91" customFormat="1" ht="12" customHeight="1">
      <c r="A142" s="352" t="s">
        <v>201</v>
      </c>
      <c r="B142" s="8" t="s">
        <v>378</v>
      </c>
      <c r="C142" s="218"/>
    </row>
    <row r="143" spans="1:3" ht="12.75" customHeight="1" thickBot="1">
      <c r="A143" s="352" t="s">
        <v>286</v>
      </c>
      <c r="B143" s="8" t="s">
        <v>379</v>
      </c>
      <c r="C143" s="218"/>
    </row>
    <row r="144" spans="1:3" ht="12" customHeight="1" thickBot="1">
      <c r="A144" s="36" t="s">
        <v>24</v>
      </c>
      <c r="B144" s="122" t="s">
        <v>380</v>
      </c>
      <c r="C144" s="346">
        <f>+C125+C129+C134+C139</f>
        <v>83360</v>
      </c>
    </row>
    <row r="145" spans="1:3" ht="15" customHeight="1" thickBot="1">
      <c r="A145" s="364" t="s">
        <v>25</v>
      </c>
      <c r="B145" s="317" t="s">
        <v>381</v>
      </c>
      <c r="C145" s="346">
        <f>+C124+C144</f>
        <v>965573</v>
      </c>
    </row>
    <row r="146" ht="13.5" thickBot="1"/>
    <row r="147" spans="1:3" ht="15" customHeight="1" thickBot="1">
      <c r="A147" s="214" t="s">
        <v>191</v>
      </c>
      <c r="B147" s="215"/>
      <c r="C147" s="120">
        <v>2</v>
      </c>
    </row>
    <row r="148" spans="1:3" ht="14.25" customHeight="1" thickBot="1">
      <c r="A148" s="214" t="s">
        <v>192</v>
      </c>
      <c r="B148" s="215"/>
      <c r="C148" s="120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 12/2014.(V. 6.) önkmormányzati rendelethez</oddHeader>
  </headerFooter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91">
      <selection activeCell="E100" sqref="E100"/>
    </sheetView>
  </sheetViews>
  <sheetFormatPr defaultColWidth="9.00390625" defaultRowHeight="12.75"/>
  <cols>
    <col min="1" max="1" width="19.50390625" style="398" customWidth="1"/>
    <col min="2" max="2" width="72.00390625" style="399" customWidth="1"/>
    <col min="3" max="3" width="25.00390625" style="400" customWidth="1"/>
    <col min="4" max="16384" width="9.375" style="2" customWidth="1"/>
  </cols>
  <sheetData>
    <row r="1" spans="1:3" s="1" customFormat="1" ht="16.5" customHeight="1" thickBot="1">
      <c r="A1" s="191"/>
      <c r="B1" s="193"/>
      <c r="C1" s="216"/>
    </row>
    <row r="2" spans="1:3" s="87" customFormat="1" ht="21" customHeight="1">
      <c r="A2" s="324" t="s">
        <v>63</v>
      </c>
      <c r="B2" s="295" t="s">
        <v>663</v>
      </c>
      <c r="C2" s="297" t="s">
        <v>51</v>
      </c>
    </row>
    <row r="3" spans="1:3" s="87" customFormat="1" ht="16.5" thickBot="1">
      <c r="A3" s="194" t="s">
        <v>188</v>
      </c>
      <c r="B3" s="296" t="s">
        <v>459</v>
      </c>
      <c r="C3" s="298">
        <v>2</v>
      </c>
    </row>
    <row r="4" spans="1:3" s="88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299" t="s">
        <v>54</v>
      </c>
    </row>
    <row r="6" spans="1:3" s="67" customFormat="1" ht="12.75" customHeight="1" thickBot="1">
      <c r="A6" s="166">
        <v>1</v>
      </c>
      <c r="B6" s="167">
        <v>2</v>
      </c>
      <c r="C6" s="168">
        <v>3</v>
      </c>
    </row>
    <row r="7" spans="1:3" s="67" customFormat="1" ht="15.75" customHeight="1" thickBot="1">
      <c r="A7" s="199"/>
      <c r="B7" s="200" t="s">
        <v>55</v>
      </c>
      <c r="C7" s="300"/>
    </row>
    <row r="8" spans="1:3" s="67" customFormat="1" ht="12" customHeight="1" thickBot="1">
      <c r="A8" s="36" t="s">
        <v>16</v>
      </c>
      <c r="B8" s="20" t="s">
        <v>226</v>
      </c>
      <c r="C8" s="239">
        <f>+C9+C10+C11+C12+C13+C14</f>
        <v>796913</v>
      </c>
    </row>
    <row r="9" spans="1:3" s="89" customFormat="1" ht="12" customHeight="1">
      <c r="A9" s="352" t="s">
        <v>99</v>
      </c>
      <c r="B9" s="334" t="s">
        <v>227</v>
      </c>
      <c r="C9" s="242">
        <v>253915</v>
      </c>
    </row>
    <row r="10" spans="1:3" s="90" customFormat="1" ht="12" customHeight="1">
      <c r="A10" s="353" t="s">
        <v>100</v>
      </c>
      <c r="B10" s="335" t="s">
        <v>228</v>
      </c>
      <c r="C10" s="241">
        <v>192207</v>
      </c>
    </row>
    <row r="11" spans="1:3" s="90" customFormat="1" ht="12" customHeight="1">
      <c r="A11" s="353" t="s">
        <v>101</v>
      </c>
      <c r="B11" s="335" t="s">
        <v>229</v>
      </c>
      <c r="C11" s="241">
        <v>317734</v>
      </c>
    </row>
    <row r="12" spans="1:3" s="90" customFormat="1" ht="12" customHeight="1">
      <c r="A12" s="353" t="s">
        <v>102</v>
      </c>
      <c r="B12" s="335" t="s">
        <v>230</v>
      </c>
      <c r="C12" s="241">
        <v>23953</v>
      </c>
    </row>
    <row r="13" spans="1:3" s="90" customFormat="1" ht="12" customHeight="1">
      <c r="A13" s="353" t="s">
        <v>145</v>
      </c>
      <c r="B13" s="335" t="s">
        <v>231</v>
      </c>
      <c r="C13" s="397">
        <v>9104</v>
      </c>
    </row>
    <row r="14" spans="1:3" s="89" customFormat="1" ht="12" customHeight="1" thickBot="1">
      <c r="A14" s="354" t="s">
        <v>103</v>
      </c>
      <c r="B14" s="336" t="s">
        <v>232</v>
      </c>
      <c r="C14" s="379"/>
    </row>
    <row r="15" spans="1:3" s="89" customFormat="1" ht="12" customHeight="1" thickBot="1">
      <c r="A15" s="36" t="s">
        <v>17</v>
      </c>
      <c r="B15" s="234" t="s">
        <v>233</v>
      </c>
      <c r="C15" s="239">
        <f>+C16+C17+C18+C19+C20</f>
        <v>314405</v>
      </c>
    </row>
    <row r="16" spans="1:3" s="89" customFormat="1" ht="12" customHeight="1">
      <c r="A16" s="352" t="s">
        <v>105</v>
      </c>
      <c r="B16" s="334" t="s">
        <v>234</v>
      </c>
      <c r="C16" s="242"/>
    </row>
    <row r="17" spans="1:3" s="89" customFormat="1" ht="12" customHeight="1">
      <c r="A17" s="353" t="s">
        <v>106</v>
      </c>
      <c r="B17" s="335" t="s">
        <v>235</v>
      </c>
      <c r="C17" s="241"/>
    </row>
    <row r="18" spans="1:3" s="89" customFormat="1" ht="12" customHeight="1">
      <c r="A18" s="353" t="s">
        <v>107</v>
      </c>
      <c r="B18" s="335" t="s">
        <v>452</v>
      </c>
      <c r="C18" s="241"/>
    </row>
    <row r="19" spans="1:3" s="89" customFormat="1" ht="12" customHeight="1">
      <c r="A19" s="353" t="s">
        <v>108</v>
      </c>
      <c r="B19" s="335" t="s">
        <v>453</v>
      </c>
      <c r="C19" s="241"/>
    </row>
    <row r="20" spans="1:3" s="89" customFormat="1" ht="12" customHeight="1">
      <c r="A20" s="353" t="s">
        <v>109</v>
      </c>
      <c r="B20" s="335" t="s">
        <v>236</v>
      </c>
      <c r="C20" s="241">
        <v>314405</v>
      </c>
    </row>
    <row r="21" spans="1:3" s="90" customFormat="1" ht="12" customHeight="1" thickBot="1">
      <c r="A21" s="354" t="s">
        <v>118</v>
      </c>
      <c r="B21" s="336" t="s">
        <v>237</v>
      </c>
      <c r="C21" s="243"/>
    </row>
    <row r="22" spans="1:3" s="90" customFormat="1" ht="12" customHeight="1" thickBot="1">
      <c r="A22" s="36" t="s">
        <v>18</v>
      </c>
      <c r="B22" s="20" t="s">
        <v>238</v>
      </c>
      <c r="C22" s="239">
        <f>+C23+C24+C25+C26+C27</f>
        <v>0</v>
      </c>
    </row>
    <row r="23" spans="1:3" s="90" customFormat="1" ht="12" customHeight="1">
      <c r="A23" s="352" t="s">
        <v>88</v>
      </c>
      <c r="B23" s="334" t="s">
        <v>239</v>
      </c>
      <c r="C23" s="242"/>
    </row>
    <row r="24" spans="1:3" s="89" customFormat="1" ht="12" customHeight="1">
      <c r="A24" s="353" t="s">
        <v>89</v>
      </c>
      <c r="B24" s="335" t="s">
        <v>240</v>
      </c>
      <c r="C24" s="241"/>
    </row>
    <row r="25" spans="1:3" s="90" customFormat="1" ht="12" customHeight="1">
      <c r="A25" s="353" t="s">
        <v>90</v>
      </c>
      <c r="B25" s="335" t="s">
        <v>454</v>
      </c>
      <c r="C25" s="241"/>
    </row>
    <row r="26" spans="1:3" s="90" customFormat="1" ht="12" customHeight="1">
      <c r="A26" s="353" t="s">
        <v>91</v>
      </c>
      <c r="B26" s="335" t="s">
        <v>455</v>
      </c>
      <c r="C26" s="241"/>
    </row>
    <row r="27" spans="1:3" s="90" customFormat="1" ht="12" customHeight="1">
      <c r="A27" s="353" t="s">
        <v>157</v>
      </c>
      <c r="B27" s="335" t="s">
        <v>241</v>
      </c>
      <c r="C27" s="241"/>
    </row>
    <row r="28" spans="1:3" s="90" customFormat="1" ht="12" customHeight="1" thickBot="1">
      <c r="A28" s="354" t="s">
        <v>158</v>
      </c>
      <c r="B28" s="336" t="s">
        <v>242</v>
      </c>
      <c r="C28" s="243"/>
    </row>
    <row r="29" spans="1:3" s="90" customFormat="1" ht="12" customHeight="1" thickBot="1">
      <c r="A29" s="36" t="s">
        <v>159</v>
      </c>
      <c r="B29" s="20" t="s">
        <v>243</v>
      </c>
      <c r="C29" s="245">
        <f>+C30+C33+C34+C35</f>
        <v>358083</v>
      </c>
    </row>
    <row r="30" spans="1:3" s="90" customFormat="1" ht="12" customHeight="1">
      <c r="A30" s="352" t="s">
        <v>244</v>
      </c>
      <c r="B30" s="334" t="s">
        <v>250</v>
      </c>
      <c r="C30" s="329">
        <f>+C31+C32</f>
        <v>322576</v>
      </c>
    </row>
    <row r="31" spans="1:3" s="90" customFormat="1" ht="12" customHeight="1">
      <c r="A31" s="353" t="s">
        <v>245</v>
      </c>
      <c r="B31" s="335" t="s">
        <v>251</v>
      </c>
      <c r="C31" s="241">
        <v>128000</v>
      </c>
    </row>
    <row r="32" spans="1:3" s="90" customFormat="1" ht="12" customHeight="1">
      <c r="A32" s="353" t="s">
        <v>246</v>
      </c>
      <c r="B32" s="335" t="s">
        <v>252</v>
      </c>
      <c r="C32" s="241">
        <v>194576</v>
      </c>
    </row>
    <row r="33" spans="1:3" s="90" customFormat="1" ht="12" customHeight="1">
      <c r="A33" s="353" t="s">
        <v>247</v>
      </c>
      <c r="B33" s="335" t="s">
        <v>253</v>
      </c>
      <c r="C33" s="241">
        <v>25507</v>
      </c>
    </row>
    <row r="34" spans="1:3" s="90" customFormat="1" ht="12" customHeight="1">
      <c r="A34" s="353" t="s">
        <v>248</v>
      </c>
      <c r="B34" s="335" t="s">
        <v>254</v>
      </c>
      <c r="C34" s="241">
        <v>3500</v>
      </c>
    </row>
    <row r="35" spans="1:3" s="90" customFormat="1" ht="12" customHeight="1" thickBot="1">
      <c r="A35" s="354" t="s">
        <v>249</v>
      </c>
      <c r="B35" s="336" t="s">
        <v>255</v>
      </c>
      <c r="C35" s="243">
        <v>6500</v>
      </c>
    </row>
    <row r="36" spans="1:3" s="90" customFormat="1" ht="12" customHeight="1" thickBot="1">
      <c r="A36" s="36" t="s">
        <v>20</v>
      </c>
      <c r="B36" s="20" t="s">
        <v>256</v>
      </c>
      <c r="C36" s="239">
        <f>SUM(C37:C46)</f>
        <v>10903</v>
      </c>
    </row>
    <row r="37" spans="1:3" s="90" customFormat="1" ht="12" customHeight="1">
      <c r="A37" s="352" t="s">
        <v>92</v>
      </c>
      <c r="B37" s="334" t="s">
        <v>259</v>
      </c>
      <c r="C37" s="242"/>
    </row>
    <row r="38" spans="1:3" s="90" customFormat="1" ht="12" customHeight="1">
      <c r="A38" s="353" t="s">
        <v>93</v>
      </c>
      <c r="B38" s="335" t="s">
        <v>260</v>
      </c>
      <c r="C38" s="241"/>
    </row>
    <row r="39" spans="1:3" s="90" customFormat="1" ht="12" customHeight="1">
      <c r="A39" s="353" t="s">
        <v>94</v>
      </c>
      <c r="B39" s="335" t="s">
        <v>261</v>
      </c>
      <c r="C39" s="241">
        <v>653</v>
      </c>
    </row>
    <row r="40" spans="1:3" s="90" customFormat="1" ht="12" customHeight="1">
      <c r="A40" s="353" t="s">
        <v>161</v>
      </c>
      <c r="B40" s="335" t="s">
        <v>262</v>
      </c>
      <c r="C40" s="692">
        <v>9950</v>
      </c>
    </row>
    <row r="41" spans="1:3" s="90" customFormat="1" ht="12" customHeight="1">
      <c r="A41" s="353" t="s">
        <v>162</v>
      </c>
      <c r="B41" s="335" t="s">
        <v>263</v>
      </c>
      <c r="C41" s="241"/>
    </row>
    <row r="42" spans="1:3" s="90" customFormat="1" ht="12" customHeight="1">
      <c r="A42" s="353" t="s">
        <v>163</v>
      </c>
      <c r="B42" s="335" t="s">
        <v>264</v>
      </c>
      <c r="C42" s="241"/>
    </row>
    <row r="43" spans="1:3" s="90" customFormat="1" ht="12" customHeight="1">
      <c r="A43" s="353" t="s">
        <v>164</v>
      </c>
      <c r="B43" s="335" t="s">
        <v>265</v>
      </c>
      <c r="C43" s="241"/>
    </row>
    <row r="44" spans="1:3" s="90" customFormat="1" ht="12" customHeight="1">
      <c r="A44" s="353" t="s">
        <v>165</v>
      </c>
      <c r="B44" s="335" t="s">
        <v>266</v>
      </c>
      <c r="C44" s="241">
        <v>300</v>
      </c>
    </row>
    <row r="45" spans="1:3" s="90" customFormat="1" ht="12" customHeight="1">
      <c r="A45" s="353" t="s">
        <v>257</v>
      </c>
      <c r="B45" s="335" t="s">
        <v>267</v>
      </c>
      <c r="C45" s="244"/>
    </row>
    <row r="46" spans="1:3" s="90" customFormat="1" ht="12" customHeight="1" thickBot="1">
      <c r="A46" s="354" t="s">
        <v>258</v>
      </c>
      <c r="B46" s="336" t="s">
        <v>268</v>
      </c>
      <c r="C46" s="323"/>
    </row>
    <row r="47" spans="1:3" s="90" customFormat="1" ht="12" customHeight="1" thickBot="1">
      <c r="A47" s="36" t="s">
        <v>21</v>
      </c>
      <c r="B47" s="20" t="s">
        <v>269</v>
      </c>
      <c r="C47" s="239">
        <f>SUM(C48:C52)</f>
        <v>0</v>
      </c>
    </row>
    <row r="48" spans="1:3" s="90" customFormat="1" ht="12" customHeight="1">
      <c r="A48" s="352" t="s">
        <v>95</v>
      </c>
      <c r="B48" s="334" t="s">
        <v>273</v>
      </c>
      <c r="C48" s="380"/>
    </row>
    <row r="49" spans="1:3" s="90" customFormat="1" ht="12" customHeight="1">
      <c r="A49" s="353" t="s">
        <v>96</v>
      </c>
      <c r="B49" s="335" t="s">
        <v>274</v>
      </c>
      <c r="C49" s="244"/>
    </row>
    <row r="50" spans="1:3" s="90" customFormat="1" ht="12" customHeight="1">
      <c r="A50" s="353" t="s">
        <v>270</v>
      </c>
      <c r="B50" s="335" t="s">
        <v>275</v>
      </c>
      <c r="C50" s="244"/>
    </row>
    <row r="51" spans="1:3" s="90" customFormat="1" ht="12" customHeight="1">
      <c r="A51" s="353" t="s">
        <v>271</v>
      </c>
      <c r="B51" s="335" t="s">
        <v>276</v>
      </c>
      <c r="C51" s="244"/>
    </row>
    <row r="52" spans="1:3" s="90" customFormat="1" ht="12" customHeight="1" thickBot="1">
      <c r="A52" s="354" t="s">
        <v>272</v>
      </c>
      <c r="B52" s="336" t="s">
        <v>277</v>
      </c>
      <c r="C52" s="323"/>
    </row>
    <row r="53" spans="1:3" s="90" customFormat="1" ht="12" customHeight="1" thickBot="1">
      <c r="A53" s="36" t="s">
        <v>166</v>
      </c>
      <c r="B53" s="20" t="s">
        <v>278</v>
      </c>
      <c r="C53" s="239">
        <f>SUM(C54:C56)</f>
        <v>300</v>
      </c>
    </row>
    <row r="54" spans="1:3" s="90" customFormat="1" ht="12" customHeight="1">
      <c r="A54" s="352" t="s">
        <v>97</v>
      </c>
      <c r="B54" s="334" t="s">
        <v>279</v>
      </c>
      <c r="C54" s="242"/>
    </row>
    <row r="55" spans="1:3" s="90" customFormat="1" ht="12" customHeight="1">
      <c r="A55" s="353" t="s">
        <v>98</v>
      </c>
      <c r="B55" s="335" t="s">
        <v>456</v>
      </c>
      <c r="C55" s="241"/>
    </row>
    <row r="56" spans="1:3" s="90" customFormat="1" ht="12" customHeight="1">
      <c r="A56" s="353" t="s">
        <v>283</v>
      </c>
      <c r="B56" s="335" t="s">
        <v>281</v>
      </c>
      <c r="C56" s="241">
        <v>300</v>
      </c>
    </row>
    <row r="57" spans="1:3" s="90" customFormat="1" ht="12" customHeight="1" thickBot="1">
      <c r="A57" s="354" t="s">
        <v>284</v>
      </c>
      <c r="B57" s="336" t="s">
        <v>282</v>
      </c>
      <c r="C57" s="243"/>
    </row>
    <row r="58" spans="1:3" s="90" customFormat="1" ht="12" customHeight="1" thickBot="1">
      <c r="A58" s="36" t="s">
        <v>23</v>
      </c>
      <c r="B58" s="234" t="s">
        <v>285</v>
      </c>
      <c r="C58" s="239">
        <f>SUM(C59:C61)</f>
        <v>12028</v>
      </c>
    </row>
    <row r="59" spans="1:3" s="90" customFormat="1" ht="12" customHeight="1">
      <c r="A59" s="352" t="s">
        <v>167</v>
      </c>
      <c r="B59" s="334" t="s">
        <v>287</v>
      </c>
      <c r="C59" s="244"/>
    </row>
    <row r="60" spans="1:3" s="90" customFormat="1" ht="12" customHeight="1">
      <c r="A60" s="353" t="s">
        <v>168</v>
      </c>
      <c r="B60" s="335" t="s">
        <v>457</v>
      </c>
      <c r="C60" s="244"/>
    </row>
    <row r="61" spans="1:3" s="90" customFormat="1" ht="12" customHeight="1">
      <c r="A61" s="353" t="s">
        <v>201</v>
      </c>
      <c r="B61" s="335" t="s">
        <v>288</v>
      </c>
      <c r="C61" s="244">
        <v>12028</v>
      </c>
    </row>
    <row r="62" spans="1:3" s="90" customFormat="1" ht="12" customHeight="1" thickBot="1">
      <c r="A62" s="354" t="s">
        <v>286</v>
      </c>
      <c r="B62" s="336" t="s">
        <v>289</v>
      </c>
      <c r="C62" s="244"/>
    </row>
    <row r="63" spans="1:3" s="90" customFormat="1" ht="12" customHeight="1" thickBot="1">
      <c r="A63" s="36" t="s">
        <v>24</v>
      </c>
      <c r="B63" s="20" t="s">
        <v>290</v>
      </c>
      <c r="C63" s="245">
        <f>+C8+C15+C22+C29+C36+C47+C53+C58</f>
        <v>1492632</v>
      </c>
    </row>
    <row r="64" spans="1:3" s="90" customFormat="1" ht="12" customHeight="1" thickBot="1">
      <c r="A64" s="355" t="s">
        <v>417</v>
      </c>
      <c r="B64" s="234" t="s">
        <v>292</v>
      </c>
      <c r="C64" s="239">
        <f>SUM(C65:C67)</f>
        <v>0</v>
      </c>
    </row>
    <row r="65" spans="1:3" s="90" customFormat="1" ht="12" customHeight="1">
      <c r="A65" s="352" t="s">
        <v>325</v>
      </c>
      <c r="B65" s="334" t="s">
        <v>293</v>
      </c>
      <c r="C65" s="244"/>
    </row>
    <row r="66" spans="1:3" s="90" customFormat="1" ht="12" customHeight="1">
      <c r="A66" s="353" t="s">
        <v>334</v>
      </c>
      <c r="B66" s="335" t="s">
        <v>294</v>
      </c>
      <c r="C66" s="244"/>
    </row>
    <row r="67" spans="1:3" s="90" customFormat="1" ht="12" customHeight="1" thickBot="1">
      <c r="A67" s="354" t="s">
        <v>335</v>
      </c>
      <c r="B67" s="338" t="s">
        <v>295</v>
      </c>
      <c r="C67" s="244"/>
    </row>
    <row r="68" spans="1:3" s="90" customFormat="1" ht="12" customHeight="1" thickBot="1">
      <c r="A68" s="355" t="s">
        <v>296</v>
      </c>
      <c r="B68" s="234" t="s">
        <v>297</v>
      </c>
      <c r="C68" s="239">
        <f>SUM(C69:C72)</f>
        <v>0</v>
      </c>
    </row>
    <row r="69" spans="1:3" s="90" customFormat="1" ht="12" customHeight="1">
      <c r="A69" s="352" t="s">
        <v>146</v>
      </c>
      <c r="B69" s="334" t="s">
        <v>298</v>
      </c>
      <c r="C69" s="244"/>
    </row>
    <row r="70" spans="1:3" s="90" customFormat="1" ht="12" customHeight="1">
      <c r="A70" s="353" t="s">
        <v>147</v>
      </c>
      <c r="B70" s="335" t="s">
        <v>299</v>
      </c>
      <c r="C70" s="244"/>
    </row>
    <row r="71" spans="1:3" s="90" customFormat="1" ht="12" customHeight="1">
      <c r="A71" s="353" t="s">
        <v>326</v>
      </c>
      <c r="B71" s="335" t="s">
        <v>300</v>
      </c>
      <c r="C71" s="244"/>
    </row>
    <row r="72" spans="1:3" s="90" customFormat="1" ht="12" customHeight="1" thickBot="1">
      <c r="A72" s="354" t="s">
        <v>327</v>
      </c>
      <c r="B72" s="336" t="s">
        <v>301</v>
      </c>
      <c r="C72" s="244"/>
    </row>
    <row r="73" spans="1:3" s="90" customFormat="1" ht="12" customHeight="1" thickBot="1">
      <c r="A73" s="355" t="s">
        <v>302</v>
      </c>
      <c r="B73" s="234" t="s">
        <v>303</v>
      </c>
      <c r="C73" s="239">
        <f>SUM(C74:C75)</f>
        <v>227606</v>
      </c>
    </row>
    <row r="74" spans="1:3" s="90" customFormat="1" ht="12" customHeight="1">
      <c r="A74" s="352" t="s">
        <v>328</v>
      </c>
      <c r="B74" s="334" t="s">
        <v>304</v>
      </c>
      <c r="C74" s="244">
        <v>227606</v>
      </c>
    </row>
    <row r="75" spans="1:3" s="90" customFormat="1" ht="12" customHeight="1" thickBot="1">
      <c r="A75" s="354" t="s">
        <v>329</v>
      </c>
      <c r="B75" s="336" t="s">
        <v>305</v>
      </c>
      <c r="C75" s="244"/>
    </row>
    <row r="76" spans="1:3" s="89" customFormat="1" ht="12" customHeight="1" thickBot="1">
      <c r="A76" s="355" t="s">
        <v>306</v>
      </c>
      <c r="B76" s="234" t="s">
        <v>307</v>
      </c>
      <c r="C76" s="239">
        <f>SUM(C77:C79)</f>
        <v>0</v>
      </c>
    </row>
    <row r="77" spans="1:3" s="90" customFormat="1" ht="12" customHeight="1">
      <c r="A77" s="352" t="s">
        <v>330</v>
      </c>
      <c r="B77" s="334" t="s">
        <v>308</v>
      </c>
      <c r="C77" s="244"/>
    </row>
    <row r="78" spans="1:3" s="90" customFormat="1" ht="12" customHeight="1">
      <c r="A78" s="353" t="s">
        <v>331</v>
      </c>
      <c r="B78" s="335" t="s">
        <v>309</v>
      </c>
      <c r="C78" s="244"/>
    </row>
    <row r="79" spans="1:3" s="90" customFormat="1" ht="12" customHeight="1" thickBot="1">
      <c r="A79" s="354" t="s">
        <v>332</v>
      </c>
      <c r="B79" s="336" t="s">
        <v>310</v>
      </c>
      <c r="C79" s="244"/>
    </row>
    <row r="80" spans="1:3" s="90" customFormat="1" ht="12" customHeight="1" thickBot="1">
      <c r="A80" s="355" t="s">
        <v>311</v>
      </c>
      <c r="B80" s="234" t="s">
        <v>333</v>
      </c>
      <c r="C80" s="239">
        <f>SUM(C81:C84)</f>
        <v>0</v>
      </c>
    </row>
    <row r="81" spans="1:3" s="90" customFormat="1" ht="12" customHeight="1">
      <c r="A81" s="356" t="s">
        <v>312</v>
      </c>
      <c r="B81" s="334" t="s">
        <v>313</v>
      </c>
      <c r="C81" s="244"/>
    </row>
    <row r="82" spans="1:3" s="90" customFormat="1" ht="12" customHeight="1">
      <c r="A82" s="357" t="s">
        <v>314</v>
      </c>
      <c r="B82" s="335" t="s">
        <v>315</v>
      </c>
      <c r="C82" s="244"/>
    </row>
    <row r="83" spans="1:3" s="90" customFormat="1" ht="12" customHeight="1">
      <c r="A83" s="357" t="s">
        <v>316</v>
      </c>
      <c r="B83" s="335" t="s">
        <v>317</v>
      </c>
      <c r="C83" s="244"/>
    </row>
    <row r="84" spans="1:3" s="89" customFormat="1" ht="12" customHeight="1" thickBot="1">
      <c r="A84" s="358" t="s">
        <v>318</v>
      </c>
      <c r="B84" s="336" t="s">
        <v>319</v>
      </c>
      <c r="C84" s="244"/>
    </row>
    <row r="85" spans="1:3" s="89" customFormat="1" ht="12" customHeight="1" thickBot="1">
      <c r="A85" s="355" t="s">
        <v>320</v>
      </c>
      <c r="B85" s="234" t="s">
        <v>321</v>
      </c>
      <c r="C85" s="381"/>
    </row>
    <row r="86" spans="1:3" s="89" customFormat="1" ht="12" customHeight="1" thickBot="1">
      <c r="A86" s="355" t="s">
        <v>322</v>
      </c>
      <c r="B86" s="342" t="s">
        <v>323</v>
      </c>
      <c r="C86" s="245">
        <f>+C64+C68+C73+C76+C80+C85</f>
        <v>227606</v>
      </c>
    </row>
    <row r="87" spans="1:3" s="89" customFormat="1" ht="12" customHeight="1" thickBot="1">
      <c r="A87" s="359" t="s">
        <v>336</v>
      </c>
      <c r="B87" s="344" t="s">
        <v>446</v>
      </c>
      <c r="C87" s="245">
        <f>+C63+C86</f>
        <v>1720238</v>
      </c>
    </row>
    <row r="88" spans="1:3" s="90" customFormat="1" ht="15" customHeight="1">
      <c r="A88" s="205"/>
      <c r="B88" s="206"/>
      <c r="C88" s="305"/>
    </row>
    <row r="89" spans="1:3" ht="13.5" thickBot="1">
      <c r="A89" s="360"/>
      <c r="B89" s="208"/>
      <c r="C89" s="306"/>
    </row>
    <row r="90" spans="1:3" s="67" customFormat="1" ht="16.5" customHeight="1" thickBot="1">
      <c r="A90" s="209"/>
      <c r="B90" s="210" t="s">
        <v>56</v>
      </c>
      <c r="C90" s="307"/>
    </row>
    <row r="91" spans="1:3" s="91" customFormat="1" ht="12" customHeight="1" thickBot="1">
      <c r="A91" s="326" t="s">
        <v>16</v>
      </c>
      <c r="B91" s="30" t="s">
        <v>339</v>
      </c>
      <c r="C91" s="238">
        <f>SUM(C92:C96)</f>
        <v>443197</v>
      </c>
    </row>
    <row r="92" spans="1:3" ht="12" customHeight="1">
      <c r="A92" s="361" t="s">
        <v>99</v>
      </c>
      <c r="B92" s="9" t="s">
        <v>47</v>
      </c>
      <c r="C92" s="240">
        <v>161299</v>
      </c>
    </row>
    <row r="93" spans="1:3" ht="12" customHeight="1">
      <c r="A93" s="353" t="s">
        <v>100</v>
      </c>
      <c r="B93" s="7" t="s">
        <v>169</v>
      </c>
      <c r="C93" s="241">
        <v>23556</v>
      </c>
    </row>
    <row r="94" spans="1:3" ht="12" customHeight="1">
      <c r="A94" s="353" t="s">
        <v>101</v>
      </c>
      <c r="B94" s="7" t="s">
        <v>137</v>
      </c>
      <c r="C94" s="694">
        <v>129990</v>
      </c>
    </row>
    <row r="95" spans="1:3" ht="12" customHeight="1">
      <c r="A95" s="353" t="s">
        <v>102</v>
      </c>
      <c r="B95" s="10" t="s">
        <v>170</v>
      </c>
      <c r="C95" s="243"/>
    </row>
    <row r="96" spans="1:3" ht="12" customHeight="1">
      <c r="A96" s="353" t="s">
        <v>113</v>
      </c>
      <c r="B96" s="18" t="s">
        <v>171</v>
      </c>
      <c r="C96" s="694">
        <v>128352</v>
      </c>
    </row>
    <row r="97" spans="1:3" ht="12" customHeight="1">
      <c r="A97" s="353" t="s">
        <v>103</v>
      </c>
      <c r="B97" s="7" t="s">
        <v>340</v>
      </c>
      <c r="C97" s="694">
        <v>10965</v>
      </c>
    </row>
    <row r="98" spans="1:3" ht="12" customHeight="1">
      <c r="A98" s="353" t="s">
        <v>104</v>
      </c>
      <c r="B98" s="127" t="s">
        <v>341</v>
      </c>
      <c r="C98" s="243"/>
    </row>
    <row r="99" spans="1:3" ht="12" customHeight="1">
      <c r="A99" s="353" t="s">
        <v>114</v>
      </c>
      <c r="B99" s="128" t="s">
        <v>342</v>
      </c>
      <c r="C99" s="243"/>
    </row>
    <row r="100" spans="1:3" ht="12" customHeight="1">
      <c r="A100" s="353" t="s">
        <v>115</v>
      </c>
      <c r="B100" s="128" t="s">
        <v>343</v>
      </c>
      <c r="C100" s="243"/>
    </row>
    <row r="101" spans="1:3" ht="12" customHeight="1">
      <c r="A101" s="353" t="s">
        <v>116</v>
      </c>
      <c r="B101" s="127" t="s">
        <v>344</v>
      </c>
      <c r="C101" s="243">
        <v>104040</v>
      </c>
    </row>
    <row r="102" spans="1:3" ht="12" customHeight="1">
      <c r="A102" s="353" t="s">
        <v>117</v>
      </c>
      <c r="B102" s="127" t="s">
        <v>345</v>
      </c>
      <c r="C102" s="243"/>
    </row>
    <row r="103" spans="1:3" ht="12" customHeight="1">
      <c r="A103" s="353" t="s">
        <v>119</v>
      </c>
      <c r="B103" s="128" t="s">
        <v>346</v>
      </c>
      <c r="C103" s="243"/>
    </row>
    <row r="104" spans="1:3" ht="12" customHeight="1">
      <c r="A104" s="362" t="s">
        <v>172</v>
      </c>
      <c r="B104" s="129" t="s">
        <v>347</v>
      </c>
      <c r="C104" s="243"/>
    </row>
    <row r="105" spans="1:3" ht="12" customHeight="1">
      <c r="A105" s="353" t="s">
        <v>337</v>
      </c>
      <c r="B105" s="129" t="s">
        <v>348</v>
      </c>
      <c r="C105" s="243"/>
    </row>
    <row r="106" spans="1:3" ht="12" customHeight="1" thickBot="1">
      <c r="A106" s="363" t="s">
        <v>338</v>
      </c>
      <c r="B106" s="130" t="s">
        <v>349</v>
      </c>
      <c r="C106" s="695">
        <v>13347</v>
      </c>
    </row>
    <row r="107" spans="1:3" ht="12" customHeight="1" thickBot="1">
      <c r="A107" s="36" t="s">
        <v>17</v>
      </c>
      <c r="B107" s="29" t="s">
        <v>350</v>
      </c>
      <c r="C107" s="239">
        <f>+C108+C110+C112</f>
        <v>36339</v>
      </c>
    </row>
    <row r="108" spans="1:3" ht="12" customHeight="1">
      <c r="A108" s="352" t="s">
        <v>105</v>
      </c>
      <c r="B108" s="7" t="s">
        <v>199</v>
      </c>
      <c r="C108" s="242">
        <v>28049</v>
      </c>
    </row>
    <row r="109" spans="1:3" ht="12" customHeight="1">
      <c r="A109" s="352" t="s">
        <v>106</v>
      </c>
      <c r="B109" s="11" t="s">
        <v>354</v>
      </c>
      <c r="C109" s="242"/>
    </row>
    <row r="110" spans="1:3" ht="12" customHeight="1">
      <c r="A110" s="352" t="s">
        <v>107</v>
      </c>
      <c r="B110" s="11" t="s">
        <v>173</v>
      </c>
      <c r="C110" s="692">
        <v>550</v>
      </c>
    </row>
    <row r="111" spans="1:3" ht="12" customHeight="1">
      <c r="A111" s="352" t="s">
        <v>108</v>
      </c>
      <c r="B111" s="11" t="s">
        <v>355</v>
      </c>
      <c r="C111" s="218"/>
    </row>
    <row r="112" spans="1:3" ht="12" customHeight="1">
      <c r="A112" s="352" t="s">
        <v>109</v>
      </c>
      <c r="B112" s="236" t="s">
        <v>202</v>
      </c>
      <c r="C112" s="218">
        <v>7740</v>
      </c>
    </row>
    <row r="113" spans="1:3" ht="12" customHeight="1">
      <c r="A113" s="352" t="s">
        <v>118</v>
      </c>
      <c r="B113" s="235" t="s">
        <v>458</v>
      </c>
      <c r="C113" s="218"/>
    </row>
    <row r="114" spans="1:3" ht="12" customHeight="1">
      <c r="A114" s="352" t="s">
        <v>120</v>
      </c>
      <c r="B114" s="330" t="s">
        <v>360</v>
      </c>
      <c r="C114" s="218"/>
    </row>
    <row r="115" spans="1:3" ht="12" customHeight="1">
      <c r="A115" s="352" t="s">
        <v>174</v>
      </c>
      <c r="B115" s="128" t="s">
        <v>343</v>
      </c>
      <c r="C115" s="218"/>
    </row>
    <row r="116" spans="1:3" ht="12" customHeight="1">
      <c r="A116" s="352" t="s">
        <v>175</v>
      </c>
      <c r="B116" s="128" t="s">
        <v>359</v>
      </c>
      <c r="C116" s="218"/>
    </row>
    <row r="117" spans="1:3" ht="12" customHeight="1">
      <c r="A117" s="352" t="s">
        <v>176</v>
      </c>
      <c r="B117" s="128" t="s">
        <v>358</v>
      </c>
      <c r="C117" s="218"/>
    </row>
    <row r="118" spans="1:3" ht="12" customHeight="1">
      <c r="A118" s="352" t="s">
        <v>351</v>
      </c>
      <c r="B118" s="128" t="s">
        <v>346</v>
      </c>
      <c r="C118" s="218"/>
    </row>
    <row r="119" spans="1:3" ht="12" customHeight="1">
      <c r="A119" s="352" t="s">
        <v>352</v>
      </c>
      <c r="B119" s="128" t="s">
        <v>357</v>
      </c>
      <c r="C119" s="218"/>
    </row>
    <row r="120" spans="1:3" ht="12" customHeight="1" thickBot="1">
      <c r="A120" s="362" t="s">
        <v>353</v>
      </c>
      <c r="B120" s="128" t="s">
        <v>356</v>
      </c>
      <c r="C120" s="219">
        <v>7740</v>
      </c>
    </row>
    <row r="121" spans="1:3" ht="12" customHeight="1" thickBot="1">
      <c r="A121" s="36" t="s">
        <v>18</v>
      </c>
      <c r="B121" s="122" t="s">
        <v>361</v>
      </c>
      <c r="C121" s="239">
        <f>+C122+C123</f>
        <v>130593</v>
      </c>
    </row>
    <row r="122" spans="1:3" ht="12" customHeight="1">
      <c r="A122" s="352" t="s">
        <v>88</v>
      </c>
      <c r="B122" s="8" t="s">
        <v>58</v>
      </c>
      <c r="C122" s="696">
        <v>13508</v>
      </c>
    </row>
    <row r="123" spans="1:3" ht="12" customHeight="1" thickBot="1">
      <c r="A123" s="354" t="s">
        <v>89</v>
      </c>
      <c r="B123" s="11" t="s">
        <v>59</v>
      </c>
      <c r="C123" s="694">
        <v>117085</v>
      </c>
    </row>
    <row r="124" spans="1:3" ht="12" customHeight="1" thickBot="1">
      <c r="A124" s="36" t="s">
        <v>19</v>
      </c>
      <c r="B124" s="122" t="s">
        <v>362</v>
      </c>
      <c r="C124" s="239">
        <f>+C91+C107+C121</f>
        <v>610129</v>
      </c>
    </row>
    <row r="125" spans="1:3" ht="12" customHeight="1" thickBot="1">
      <c r="A125" s="36" t="s">
        <v>20</v>
      </c>
      <c r="B125" s="122" t="s">
        <v>363</v>
      </c>
      <c r="C125" s="239">
        <f>+C126+C127+C128</f>
        <v>0</v>
      </c>
    </row>
    <row r="126" spans="1:3" s="91" customFormat="1" ht="12" customHeight="1">
      <c r="A126" s="352" t="s">
        <v>92</v>
      </c>
      <c r="B126" s="8" t="s">
        <v>364</v>
      </c>
      <c r="C126" s="218"/>
    </row>
    <row r="127" spans="1:3" ht="12" customHeight="1">
      <c r="A127" s="352" t="s">
        <v>93</v>
      </c>
      <c r="B127" s="8" t="s">
        <v>365</v>
      </c>
      <c r="C127" s="218"/>
    </row>
    <row r="128" spans="1:3" ht="12" customHeight="1" thickBot="1">
      <c r="A128" s="362" t="s">
        <v>94</v>
      </c>
      <c r="B128" s="6" t="s">
        <v>366</v>
      </c>
      <c r="C128" s="218"/>
    </row>
    <row r="129" spans="1:3" ht="12" customHeight="1" thickBot="1">
      <c r="A129" s="36" t="s">
        <v>21</v>
      </c>
      <c r="B129" s="122" t="s">
        <v>416</v>
      </c>
      <c r="C129" s="239">
        <f>+C130+C131+C132+C133</f>
        <v>0</v>
      </c>
    </row>
    <row r="130" spans="1:3" ht="12" customHeight="1">
      <c r="A130" s="352" t="s">
        <v>95</v>
      </c>
      <c r="B130" s="8" t="s">
        <v>367</v>
      </c>
      <c r="C130" s="218"/>
    </row>
    <row r="131" spans="1:3" ht="12" customHeight="1">
      <c r="A131" s="352" t="s">
        <v>96</v>
      </c>
      <c r="B131" s="8" t="s">
        <v>368</v>
      </c>
      <c r="C131" s="218"/>
    </row>
    <row r="132" spans="1:3" ht="12" customHeight="1">
      <c r="A132" s="352" t="s">
        <v>270</v>
      </c>
      <c r="B132" s="8" t="s">
        <v>369</v>
      </c>
      <c r="C132" s="218"/>
    </row>
    <row r="133" spans="1:3" s="91" customFormat="1" ht="12" customHeight="1" thickBot="1">
      <c r="A133" s="362" t="s">
        <v>271</v>
      </c>
      <c r="B133" s="6" t="s">
        <v>370</v>
      </c>
      <c r="C133" s="218"/>
    </row>
    <row r="134" spans="1:11" ht="12" customHeight="1" thickBot="1">
      <c r="A134" s="36" t="s">
        <v>22</v>
      </c>
      <c r="B134" s="122" t="s">
        <v>371</v>
      </c>
      <c r="C134" s="245">
        <f>+C135+C136+C137+C138</f>
        <v>0</v>
      </c>
      <c r="K134" s="217"/>
    </row>
    <row r="135" spans="1:3" ht="12.75">
      <c r="A135" s="352" t="s">
        <v>97</v>
      </c>
      <c r="B135" s="8" t="s">
        <v>372</v>
      </c>
      <c r="C135" s="218"/>
    </row>
    <row r="136" spans="1:3" ht="12" customHeight="1">
      <c r="A136" s="352" t="s">
        <v>98</v>
      </c>
      <c r="B136" s="8" t="s">
        <v>382</v>
      </c>
      <c r="C136" s="218"/>
    </row>
    <row r="137" spans="1:3" s="91" customFormat="1" ht="12" customHeight="1">
      <c r="A137" s="352" t="s">
        <v>283</v>
      </c>
      <c r="B137" s="8" t="s">
        <v>373</v>
      </c>
      <c r="C137" s="218"/>
    </row>
    <row r="138" spans="1:3" s="91" customFormat="1" ht="12" customHeight="1" thickBot="1">
      <c r="A138" s="362" t="s">
        <v>284</v>
      </c>
      <c r="B138" s="6" t="s">
        <v>374</v>
      </c>
      <c r="C138" s="218"/>
    </row>
    <row r="139" spans="1:3" s="91" customFormat="1" ht="12" customHeight="1" thickBot="1">
      <c r="A139" s="36" t="s">
        <v>23</v>
      </c>
      <c r="B139" s="122" t="s">
        <v>375</v>
      </c>
      <c r="C139" s="248">
        <f>+C140+C141+C142+C143</f>
        <v>0</v>
      </c>
    </row>
    <row r="140" spans="1:3" s="91" customFormat="1" ht="12" customHeight="1">
      <c r="A140" s="352" t="s">
        <v>167</v>
      </c>
      <c r="B140" s="8" t="s">
        <v>376</v>
      </c>
      <c r="C140" s="218"/>
    </row>
    <row r="141" spans="1:3" s="91" customFormat="1" ht="12" customHeight="1">
      <c r="A141" s="352" t="s">
        <v>168</v>
      </c>
      <c r="B141" s="8" t="s">
        <v>377</v>
      </c>
      <c r="C141" s="218"/>
    </row>
    <row r="142" spans="1:3" s="91" customFormat="1" ht="12" customHeight="1">
      <c r="A142" s="352" t="s">
        <v>201</v>
      </c>
      <c r="B142" s="8" t="s">
        <v>378</v>
      </c>
      <c r="C142" s="218"/>
    </row>
    <row r="143" spans="1:3" ht="12.75" customHeight="1" thickBot="1">
      <c r="A143" s="352" t="s">
        <v>286</v>
      </c>
      <c r="B143" s="8" t="s">
        <v>379</v>
      </c>
      <c r="C143" s="218"/>
    </row>
    <row r="144" spans="1:3" ht="12" customHeight="1" thickBot="1">
      <c r="A144" s="36" t="s">
        <v>24</v>
      </c>
      <c r="B144" s="122" t="s">
        <v>380</v>
      </c>
      <c r="C144" s="346">
        <f>+C125+C129+C134+C139</f>
        <v>0</v>
      </c>
    </row>
    <row r="145" spans="1:3" ht="15" customHeight="1" thickBot="1">
      <c r="A145" s="364" t="s">
        <v>25</v>
      </c>
      <c r="B145" s="317" t="s">
        <v>381</v>
      </c>
      <c r="C145" s="346">
        <f>+C124+C144</f>
        <v>610129</v>
      </c>
    </row>
    <row r="146" ht="13.5" thickBot="1"/>
    <row r="147" spans="1:3" ht="15" customHeight="1" thickBot="1">
      <c r="A147" s="214" t="s">
        <v>191</v>
      </c>
      <c r="B147" s="215"/>
      <c r="C147" s="120">
        <v>2</v>
      </c>
    </row>
    <row r="148" spans="1:3" ht="14.25" customHeight="1" thickBot="1">
      <c r="A148" s="214" t="s">
        <v>192</v>
      </c>
      <c r="B148" s="215"/>
      <c r="C148" s="120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12/2014.(V. 6.) önkormányzati rendelethez</oddHeader>
  </headerFooter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88">
      <selection activeCell="E98" sqref="E98"/>
    </sheetView>
  </sheetViews>
  <sheetFormatPr defaultColWidth="9.00390625" defaultRowHeight="12.75"/>
  <cols>
    <col min="1" max="1" width="19.50390625" style="398" customWidth="1"/>
    <col min="2" max="2" width="72.00390625" style="399" customWidth="1"/>
    <col min="3" max="3" width="25.00390625" style="400" customWidth="1"/>
    <col min="4" max="16384" width="9.375" style="2" customWidth="1"/>
  </cols>
  <sheetData>
    <row r="1" spans="1:3" s="1" customFormat="1" ht="16.5" customHeight="1" thickBot="1">
      <c r="A1" s="191"/>
      <c r="B1" s="193"/>
      <c r="C1" s="216"/>
    </row>
    <row r="2" spans="1:3" s="87" customFormat="1" ht="21" customHeight="1">
      <c r="A2" s="324" t="s">
        <v>63</v>
      </c>
      <c r="B2" s="295" t="s">
        <v>663</v>
      </c>
      <c r="C2" s="297" t="s">
        <v>51</v>
      </c>
    </row>
    <row r="3" spans="1:3" s="87" customFormat="1" ht="16.5" thickBot="1">
      <c r="A3" s="194" t="s">
        <v>188</v>
      </c>
      <c r="B3" s="296" t="s">
        <v>460</v>
      </c>
      <c r="C3" s="298">
        <v>3</v>
      </c>
    </row>
    <row r="4" spans="1:3" s="88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299" t="s">
        <v>54</v>
      </c>
    </row>
    <row r="6" spans="1:3" s="67" customFormat="1" ht="12.75" customHeight="1" thickBot="1">
      <c r="A6" s="166">
        <v>1</v>
      </c>
      <c r="B6" s="167">
        <v>2</v>
      </c>
      <c r="C6" s="168">
        <v>3</v>
      </c>
    </row>
    <row r="7" spans="1:3" s="67" customFormat="1" ht="15.75" customHeight="1" thickBot="1">
      <c r="A7" s="199"/>
      <c r="B7" s="200" t="s">
        <v>55</v>
      </c>
      <c r="C7" s="300"/>
    </row>
    <row r="8" spans="1:3" s="67" customFormat="1" ht="12" customHeight="1" thickBot="1">
      <c r="A8" s="36" t="s">
        <v>16</v>
      </c>
      <c r="B8" s="20" t="s">
        <v>226</v>
      </c>
      <c r="C8" s="239">
        <f>+C9+C10+C11+C12+C13+C14</f>
        <v>212950</v>
      </c>
    </row>
    <row r="9" spans="1:3" s="89" customFormat="1" ht="12" customHeight="1">
      <c r="A9" s="352" t="s">
        <v>99</v>
      </c>
      <c r="B9" s="334" t="s">
        <v>227</v>
      </c>
      <c r="C9" s="242"/>
    </row>
    <row r="10" spans="1:3" s="90" customFormat="1" ht="12" customHeight="1">
      <c r="A10" s="353" t="s">
        <v>100</v>
      </c>
      <c r="B10" s="335" t="s">
        <v>228</v>
      </c>
      <c r="C10" s="241"/>
    </row>
    <row r="11" spans="1:3" s="90" customFormat="1" ht="12" customHeight="1">
      <c r="A11" s="353" t="s">
        <v>101</v>
      </c>
      <c r="B11" s="335" t="s">
        <v>229</v>
      </c>
      <c r="C11" s="241">
        <v>212950</v>
      </c>
    </row>
    <row r="12" spans="1:3" s="90" customFormat="1" ht="12" customHeight="1">
      <c r="A12" s="353" t="s">
        <v>102</v>
      </c>
      <c r="B12" s="335" t="s">
        <v>230</v>
      </c>
      <c r="C12" s="241"/>
    </row>
    <row r="13" spans="1:3" s="90" customFormat="1" ht="12" customHeight="1">
      <c r="A13" s="353" t="s">
        <v>145</v>
      </c>
      <c r="B13" s="335" t="s">
        <v>231</v>
      </c>
      <c r="C13" s="378"/>
    </row>
    <row r="14" spans="1:3" s="89" customFormat="1" ht="12" customHeight="1" thickBot="1">
      <c r="A14" s="354" t="s">
        <v>103</v>
      </c>
      <c r="B14" s="336" t="s">
        <v>232</v>
      </c>
      <c r="C14" s="379"/>
    </row>
    <row r="15" spans="1:3" s="89" customFormat="1" ht="12" customHeight="1" thickBot="1">
      <c r="A15" s="36" t="s">
        <v>17</v>
      </c>
      <c r="B15" s="234" t="s">
        <v>233</v>
      </c>
      <c r="C15" s="239">
        <f>+C16+C17+C18+C19+C20</f>
        <v>0</v>
      </c>
    </row>
    <row r="16" spans="1:3" s="89" customFormat="1" ht="12" customHeight="1">
      <c r="A16" s="352" t="s">
        <v>105</v>
      </c>
      <c r="B16" s="334" t="s">
        <v>234</v>
      </c>
      <c r="C16" s="242"/>
    </row>
    <row r="17" spans="1:3" s="89" customFormat="1" ht="12" customHeight="1">
      <c r="A17" s="353" t="s">
        <v>106</v>
      </c>
      <c r="B17" s="335" t="s">
        <v>235</v>
      </c>
      <c r="C17" s="241"/>
    </row>
    <row r="18" spans="1:3" s="89" customFormat="1" ht="12" customHeight="1">
      <c r="A18" s="353" t="s">
        <v>107</v>
      </c>
      <c r="B18" s="335" t="s">
        <v>452</v>
      </c>
      <c r="C18" s="241"/>
    </row>
    <row r="19" spans="1:3" s="89" customFormat="1" ht="12" customHeight="1">
      <c r="A19" s="353" t="s">
        <v>108</v>
      </c>
      <c r="B19" s="335" t="s">
        <v>453</v>
      </c>
      <c r="C19" s="241"/>
    </row>
    <row r="20" spans="1:3" s="89" customFormat="1" ht="12" customHeight="1">
      <c r="A20" s="353" t="s">
        <v>109</v>
      </c>
      <c r="B20" s="335" t="s">
        <v>236</v>
      </c>
      <c r="C20" s="241"/>
    </row>
    <row r="21" spans="1:3" s="90" customFormat="1" ht="12" customHeight="1" thickBot="1">
      <c r="A21" s="354" t="s">
        <v>118</v>
      </c>
      <c r="B21" s="336" t="s">
        <v>237</v>
      </c>
      <c r="C21" s="243"/>
    </row>
    <row r="22" spans="1:3" s="90" customFormat="1" ht="12" customHeight="1" thickBot="1">
      <c r="A22" s="36" t="s">
        <v>18</v>
      </c>
      <c r="B22" s="20" t="s">
        <v>238</v>
      </c>
      <c r="C22" s="239">
        <f>+C23+C24+C25+C26+C27</f>
        <v>0</v>
      </c>
    </row>
    <row r="23" spans="1:3" s="90" customFormat="1" ht="12" customHeight="1">
      <c r="A23" s="352" t="s">
        <v>88</v>
      </c>
      <c r="B23" s="334" t="s">
        <v>239</v>
      </c>
      <c r="C23" s="242"/>
    </row>
    <row r="24" spans="1:3" s="89" customFormat="1" ht="12" customHeight="1">
      <c r="A24" s="353" t="s">
        <v>89</v>
      </c>
      <c r="B24" s="335" t="s">
        <v>240</v>
      </c>
      <c r="C24" s="241"/>
    </row>
    <row r="25" spans="1:3" s="90" customFormat="1" ht="12" customHeight="1">
      <c r="A25" s="353" t="s">
        <v>90</v>
      </c>
      <c r="B25" s="335" t="s">
        <v>454</v>
      </c>
      <c r="C25" s="241"/>
    </row>
    <row r="26" spans="1:3" s="90" customFormat="1" ht="12" customHeight="1">
      <c r="A26" s="353" t="s">
        <v>91</v>
      </c>
      <c r="B26" s="335" t="s">
        <v>455</v>
      </c>
      <c r="C26" s="241"/>
    </row>
    <row r="27" spans="1:3" s="90" customFormat="1" ht="12" customHeight="1">
      <c r="A27" s="353" t="s">
        <v>157</v>
      </c>
      <c r="B27" s="335" t="s">
        <v>241</v>
      </c>
      <c r="C27" s="241"/>
    </row>
    <row r="28" spans="1:3" s="90" customFormat="1" ht="12" customHeight="1" thickBot="1">
      <c r="A28" s="354" t="s">
        <v>158</v>
      </c>
      <c r="B28" s="336" t="s">
        <v>242</v>
      </c>
      <c r="C28" s="243"/>
    </row>
    <row r="29" spans="1:3" s="90" customFormat="1" ht="12" customHeight="1" thickBot="1">
      <c r="A29" s="36" t="s">
        <v>159</v>
      </c>
      <c r="B29" s="20" t="s">
        <v>243</v>
      </c>
      <c r="C29" s="245">
        <f>+C30+C33+C34+C35</f>
        <v>0</v>
      </c>
    </row>
    <row r="30" spans="1:3" s="90" customFormat="1" ht="12" customHeight="1">
      <c r="A30" s="352" t="s">
        <v>244</v>
      </c>
      <c r="B30" s="334" t="s">
        <v>250</v>
      </c>
      <c r="C30" s="329">
        <f>+C31+C32</f>
        <v>0</v>
      </c>
    </row>
    <row r="31" spans="1:3" s="90" customFormat="1" ht="12" customHeight="1">
      <c r="A31" s="353" t="s">
        <v>245</v>
      </c>
      <c r="B31" s="335" t="s">
        <v>251</v>
      </c>
      <c r="C31" s="241"/>
    </row>
    <row r="32" spans="1:3" s="90" customFormat="1" ht="12" customHeight="1">
      <c r="A32" s="353" t="s">
        <v>246</v>
      </c>
      <c r="B32" s="335" t="s">
        <v>252</v>
      </c>
      <c r="C32" s="241"/>
    </row>
    <row r="33" spans="1:3" s="90" customFormat="1" ht="12" customHeight="1">
      <c r="A33" s="353" t="s">
        <v>247</v>
      </c>
      <c r="B33" s="335" t="s">
        <v>253</v>
      </c>
      <c r="C33" s="241"/>
    </row>
    <row r="34" spans="1:3" s="90" customFormat="1" ht="12" customHeight="1">
      <c r="A34" s="353" t="s">
        <v>248</v>
      </c>
      <c r="B34" s="335" t="s">
        <v>254</v>
      </c>
      <c r="C34" s="241"/>
    </row>
    <row r="35" spans="1:3" s="90" customFormat="1" ht="12" customHeight="1" thickBot="1">
      <c r="A35" s="354" t="s">
        <v>249</v>
      </c>
      <c r="B35" s="336" t="s">
        <v>255</v>
      </c>
      <c r="C35" s="243"/>
    </row>
    <row r="36" spans="1:3" s="90" customFormat="1" ht="12" customHeight="1" thickBot="1">
      <c r="A36" s="36" t="s">
        <v>20</v>
      </c>
      <c r="B36" s="20" t="s">
        <v>256</v>
      </c>
      <c r="C36" s="239">
        <f>SUM(C37:C46)</f>
        <v>14997</v>
      </c>
    </row>
    <row r="37" spans="1:3" s="90" customFormat="1" ht="12" customHeight="1">
      <c r="A37" s="352" t="s">
        <v>92</v>
      </c>
      <c r="B37" s="334" t="s">
        <v>259</v>
      </c>
      <c r="C37" s="242"/>
    </row>
    <row r="38" spans="1:3" s="90" customFormat="1" ht="12" customHeight="1">
      <c r="A38" s="353" t="s">
        <v>93</v>
      </c>
      <c r="B38" s="335" t="s">
        <v>260</v>
      </c>
      <c r="C38" s="241"/>
    </row>
    <row r="39" spans="1:3" s="90" customFormat="1" ht="12" customHeight="1">
      <c r="A39" s="353" t="s">
        <v>94</v>
      </c>
      <c r="B39" s="335" t="s">
        <v>261</v>
      </c>
      <c r="C39" s="241"/>
    </row>
    <row r="40" spans="1:3" s="90" customFormat="1" ht="12" customHeight="1">
      <c r="A40" s="353" t="s">
        <v>161</v>
      </c>
      <c r="B40" s="335" t="s">
        <v>262</v>
      </c>
      <c r="C40" s="241">
        <v>11809</v>
      </c>
    </row>
    <row r="41" spans="1:3" s="90" customFormat="1" ht="12" customHeight="1">
      <c r="A41" s="353" t="s">
        <v>162</v>
      </c>
      <c r="B41" s="335" t="s">
        <v>263</v>
      </c>
      <c r="C41" s="241"/>
    </row>
    <row r="42" spans="1:3" s="90" customFormat="1" ht="12" customHeight="1">
      <c r="A42" s="353" t="s">
        <v>163</v>
      </c>
      <c r="B42" s="335" t="s">
        <v>264</v>
      </c>
      <c r="C42" s="241">
        <v>3188</v>
      </c>
    </row>
    <row r="43" spans="1:3" s="90" customFormat="1" ht="12" customHeight="1">
      <c r="A43" s="353" t="s">
        <v>164</v>
      </c>
      <c r="B43" s="335" t="s">
        <v>265</v>
      </c>
      <c r="C43" s="241"/>
    </row>
    <row r="44" spans="1:3" s="90" customFormat="1" ht="12" customHeight="1">
      <c r="A44" s="353" t="s">
        <v>165</v>
      </c>
      <c r="B44" s="335" t="s">
        <v>266</v>
      </c>
      <c r="C44" s="241"/>
    </row>
    <row r="45" spans="1:3" s="90" customFormat="1" ht="12" customHeight="1">
      <c r="A45" s="353" t="s">
        <v>257</v>
      </c>
      <c r="B45" s="335" t="s">
        <v>267</v>
      </c>
      <c r="C45" s="244"/>
    </row>
    <row r="46" spans="1:3" s="90" customFormat="1" ht="12" customHeight="1" thickBot="1">
      <c r="A46" s="354" t="s">
        <v>258</v>
      </c>
      <c r="B46" s="336" t="s">
        <v>268</v>
      </c>
      <c r="C46" s="323"/>
    </row>
    <row r="47" spans="1:3" s="90" customFormat="1" ht="12" customHeight="1" thickBot="1">
      <c r="A47" s="36" t="s">
        <v>21</v>
      </c>
      <c r="B47" s="20" t="s">
        <v>269</v>
      </c>
      <c r="C47" s="239">
        <f>SUM(C48:C52)</f>
        <v>18048</v>
      </c>
    </row>
    <row r="48" spans="1:3" s="90" customFormat="1" ht="12" customHeight="1">
      <c r="A48" s="352" t="s">
        <v>95</v>
      </c>
      <c r="B48" s="334" t="s">
        <v>273</v>
      </c>
      <c r="C48" s="380"/>
    </row>
    <row r="49" spans="1:3" s="90" customFormat="1" ht="12" customHeight="1">
      <c r="A49" s="353" t="s">
        <v>96</v>
      </c>
      <c r="B49" s="335" t="s">
        <v>274</v>
      </c>
      <c r="C49" s="244">
        <v>18048</v>
      </c>
    </row>
    <row r="50" spans="1:3" s="90" customFormat="1" ht="12" customHeight="1">
      <c r="A50" s="353" t="s">
        <v>270</v>
      </c>
      <c r="B50" s="335" t="s">
        <v>275</v>
      </c>
      <c r="C50" s="244"/>
    </row>
    <row r="51" spans="1:3" s="90" customFormat="1" ht="12" customHeight="1">
      <c r="A51" s="353" t="s">
        <v>271</v>
      </c>
      <c r="B51" s="335" t="s">
        <v>276</v>
      </c>
      <c r="C51" s="244"/>
    </row>
    <row r="52" spans="1:3" s="90" customFormat="1" ht="12" customHeight="1" thickBot="1">
      <c r="A52" s="354" t="s">
        <v>272</v>
      </c>
      <c r="B52" s="336" t="s">
        <v>277</v>
      </c>
      <c r="C52" s="323"/>
    </row>
    <row r="53" spans="1:3" s="90" customFormat="1" ht="12" customHeight="1" thickBot="1">
      <c r="A53" s="36" t="s">
        <v>166</v>
      </c>
      <c r="B53" s="20" t="s">
        <v>278</v>
      </c>
      <c r="C53" s="239">
        <f>SUM(C54:C56)</f>
        <v>67822</v>
      </c>
    </row>
    <row r="54" spans="1:3" s="90" customFormat="1" ht="12" customHeight="1">
      <c r="A54" s="352" t="s">
        <v>97</v>
      </c>
      <c r="B54" s="334" t="s">
        <v>279</v>
      </c>
      <c r="C54" s="242"/>
    </row>
    <row r="55" spans="1:3" s="90" customFormat="1" ht="12" customHeight="1">
      <c r="A55" s="353" t="s">
        <v>98</v>
      </c>
      <c r="B55" s="335" t="s">
        <v>456</v>
      </c>
      <c r="C55" s="692">
        <v>20000</v>
      </c>
    </row>
    <row r="56" spans="1:3" s="90" customFormat="1" ht="12" customHeight="1">
      <c r="A56" s="353" t="s">
        <v>283</v>
      </c>
      <c r="B56" s="335" t="s">
        <v>281</v>
      </c>
      <c r="C56" s="692">
        <v>47822</v>
      </c>
    </row>
    <row r="57" spans="1:3" s="90" customFormat="1" ht="12" customHeight="1" thickBot="1">
      <c r="A57" s="354" t="s">
        <v>284</v>
      </c>
      <c r="B57" s="336" t="s">
        <v>282</v>
      </c>
      <c r="C57" s="694">
        <v>47822</v>
      </c>
    </row>
    <row r="58" spans="1:3" s="90" customFormat="1" ht="12" customHeight="1" thickBot="1">
      <c r="A58" s="36" t="s">
        <v>23</v>
      </c>
      <c r="B58" s="234" t="s">
        <v>285</v>
      </c>
      <c r="C58" s="239">
        <f>SUM(C59:C61)</f>
        <v>113109</v>
      </c>
    </row>
    <row r="59" spans="1:3" s="90" customFormat="1" ht="12" customHeight="1">
      <c r="A59" s="352" t="s">
        <v>167</v>
      </c>
      <c r="B59" s="334" t="s">
        <v>287</v>
      </c>
      <c r="C59" s="244"/>
    </row>
    <row r="60" spans="1:3" s="90" customFormat="1" ht="12" customHeight="1">
      <c r="A60" s="353" t="s">
        <v>168</v>
      </c>
      <c r="B60" s="335" t="s">
        <v>457</v>
      </c>
      <c r="C60" s="244"/>
    </row>
    <row r="61" spans="1:3" s="90" customFormat="1" ht="12" customHeight="1">
      <c r="A61" s="353" t="s">
        <v>201</v>
      </c>
      <c r="B61" s="335" t="s">
        <v>288</v>
      </c>
      <c r="C61" s="692">
        <v>113109</v>
      </c>
    </row>
    <row r="62" spans="1:3" s="90" customFormat="1" ht="12" customHeight="1" thickBot="1">
      <c r="A62" s="354" t="s">
        <v>286</v>
      </c>
      <c r="B62" s="336" t="s">
        <v>289</v>
      </c>
      <c r="C62" s="692">
        <v>113109</v>
      </c>
    </row>
    <row r="63" spans="1:3" s="90" customFormat="1" ht="12" customHeight="1" thickBot="1">
      <c r="A63" s="36" t="s">
        <v>24</v>
      </c>
      <c r="B63" s="20" t="s">
        <v>290</v>
      </c>
      <c r="C63" s="245">
        <f>+C8+C15+C22+C29+C36+C47+C53+C58</f>
        <v>426926</v>
      </c>
    </row>
    <row r="64" spans="1:3" s="90" customFormat="1" ht="12" customHeight="1" thickBot="1">
      <c r="A64" s="355" t="s">
        <v>417</v>
      </c>
      <c r="B64" s="234" t="s">
        <v>292</v>
      </c>
      <c r="C64" s="239">
        <f>SUM(C65:C67)</f>
        <v>91367</v>
      </c>
    </row>
    <row r="65" spans="1:3" s="90" customFormat="1" ht="12" customHeight="1">
      <c r="A65" s="352" t="s">
        <v>325</v>
      </c>
      <c r="B65" s="334" t="s">
        <v>293</v>
      </c>
      <c r="C65" s="244">
        <v>16367</v>
      </c>
    </row>
    <row r="66" spans="1:3" s="90" customFormat="1" ht="12" customHeight="1">
      <c r="A66" s="353" t="s">
        <v>334</v>
      </c>
      <c r="B66" s="335" t="s">
        <v>294</v>
      </c>
      <c r="C66" s="244">
        <v>75000</v>
      </c>
    </row>
    <row r="67" spans="1:3" s="90" customFormat="1" ht="12" customHeight="1" thickBot="1">
      <c r="A67" s="354" t="s">
        <v>335</v>
      </c>
      <c r="B67" s="338" t="s">
        <v>295</v>
      </c>
      <c r="C67" s="244"/>
    </row>
    <row r="68" spans="1:3" s="90" customFormat="1" ht="12" customHeight="1" thickBot="1">
      <c r="A68" s="355" t="s">
        <v>296</v>
      </c>
      <c r="B68" s="234" t="s">
        <v>297</v>
      </c>
      <c r="C68" s="239">
        <f>SUM(C69:C72)</f>
        <v>0</v>
      </c>
    </row>
    <row r="69" spans="1:3" s="90" customFormat="1" ht="12" customHeight="1">
      <c r="A69" s="352" t="s">
        <v>146</v>
      </c>
      <c r="B69" s="334" t="s">
        <v>298</v>
      </c>
      <c r="C69" s="244"/>
    </row>
    <row r="70" spans="1:3" s="90" customFormat="1" ht="12" customHeight="1">
      <c r="A70" s="353" t="s">
        <v>147</v>
      </c>
      <c r="B70" s="335" t="s">
        <v>299</v>
      </c>
      <c r="C70" s="244"/>
    </row>
    <row r="71" spans="1:3" s="90" customFormat="1" ht="12" customHeight="1">
      <c r="A71" s="353" t="s">
        <v>326</v>
      </c>
      <c r="B71" s="335" t="s">
        <v>300</v>
      </c>
      <c r="C71" s="244"/>
    </row>
    <row r="72" spans="1:3" s="90" customFormat="1" ht="12" customHeight="1" thickBot="1">
      <c r="A72" s="354" t="s">
        <v>327</v>
      </c>
      <c r="B72" s="336" t="s">
        <v>301</v>
      </c>
      <c r="C72" s="244"/>
    </row>
    <row r="73" spans="1:3" s="90" customFormat="1" ht="12" customHeight="1" thickBot="1">
      <c r="A73" s="355" t="s">
        <v>302</v>
      </c>
      <c r="B73" s="234" t="s">
        <v>303</v>
      </c>
      <c r="C73" s="239">
        <f>SUM(C74:C75)</f>
        <v>0</v>
      </c>
    </row>
    <row r="74" spans="1:3" s="90" customFormat="1" ht="12" customHeight="1">
      <c r="A74" s="352" t="s">
        <v>328</v>
      </c>
      <c r="B74" s="334" t="s">
        <v>304</v>
      </c>
      <c r="C74" s="244"/>
    </row>
    <row r="75" spans="1:3" s="90" customFormat="1" ht="12" customHeight="1" thickBot="1">
      <c r="A75" s="354" t="s">
        <v>329</v>
      </c>
      <c r="B75" s="336" t="s">
        <v>305</v>
      </c>
      <c r="C75" s="244"/>
    </row>
    <row r="76" spans="1:3" s="89" customFormat="1" ht="12" customHeight="1" thickBot="1">
      <c r="A76" s="355" t="s">
        <v>306</v>
      </c>
      <c r="B76" s="234" t="s">
        <v>307</v>
      </c>
      <c r="C76" s="239">
        <f>SUM(C77:C79)</f>
        <v>0</v>
      </c>
    </row>
    <row r="77" spans="1:3" s="90" customFormat="1" ht="12" customHeight="1">
      <c r="A77" s="352" t="s">
        <v>330</v>
      </c>
      <c r="B77" s="334" t="s">
        <v>308</v>
      </c>
      <c r="C77" s="244"/>
    </row>
    <row r="78" spans="1:3" s="90" customFormat="1" ht="12" customHeight="1">
      <c r="A78" s="353" t="s">
        <v>331</v>
      </c>
      <c r="B78" s="335" t="s">
        <v>309</v>
      </c>
      <c r="C78" s="244"/>
    </row>
    <row r="79" spans="1:3" s="90" customFormat="1" ht="12" customHeight="1" thickBot="1">
      <c r="A79" s="354" t="s">
        <v>332</v>
      </c>
      <c r="B79" s="336" t="s">
        <v>310</v>
      </c>
      <c r="C79" s="244"/>
    </row>
    <row r="80" spans="1:3" s="90" customFormat="1" ht="12" customHeight="1" thickBot="1">
      <c r="A80" s="355" t="s">
        <v>311</v>
      </c>
      <c r="B80" s="234" t="s">
        <v>333</v>
      </c>
      <c r="C80" s="239">
        <f>SUM(C81:C84)</f>
        <v>0</v>
      </c>
    </row>
    <row r="81" spans="1:3" s="90" customFormat="1" ht="12" customHeight="1">
      <c r="A81" s="356" t="s">
        <v>312</v>
      </c>
      <c r="B81" s="334" t="s">
        <v>313</v>
      </c>
      <c r="C81" s="244"/>
    </row>
    <row r="82" spans="1:3" s="90" customFormat="1" ht="12" customHeight="1">
      <c r="A82" s="357" t="s">
        <v>314</v>
      </c>
      <c r="B82" s="335" t="s">
        <v>315</v>
      </c>
      <c r="C82" s="244"/>
    </row>
    <row r="83" spans="1:3" s="90" customFormat="1" ht="12" customHeight="1">
      <c r="A83" s="357" t="s">
        <v>316</v>
      </c>
      <c r="B83" s="335" t="s">
        <v>317</v>
      </c>
      <c r="C83" s="244"/>
    </row>
    <row r="84" spans="1:3" s="89" customFormat="1" ht="12" customHeight="1" thickBot="1">
      <c r="A84" s="358" t="s">
        <v>318</v>
      </c>
      <c r="B84" s="336" t="s">
        <v>319</v>
      </c>
      <c r="C84" s="244"/>
    </row>
    <row r="85" spans="1:3" s="89" customFormat="1" ht="12" customHeight="1" thickBot="1">
      <c r="A85" s="355" t="s">
        <v>320</v>
      </c>
      <c r="B85" s="234" t="s">
        <v>321</v>
      </c>
      <c r="C85" s="381"/>
    </row>
    <row r="86" spans="1:3" s="89" customFormat="1" ht="12" customHeight="1" thickBot="1">
      <c r="A86" s="355" t="s">
        <v>322</v>
      </c>
      <c r="B86" s="342" t="s">
        <v>323</v>
      </c>
      <c r="C86" s="245">
        <f>+C64+C68+C73+C76+C80+C85</f>
        <v>91367</v>
      </c>
    </row>
    <row r="87" spans="1:3" s="89" customFormat="1" ht="12" customHeight="1" thickBot="1">
      <c r="A87" s="359" t="s">
        <v>336</v>
      </c>
      <c r="B87" s="344" t="s">
        <v>446</v>
      </c>
      <c r="C87" s="245">
        <f>+C63+C86</f>
        <v>518293</v>
      </c>
    </row>
    <row r="88" spans="1:3" s="90" customFormat="1" ht="15" customHeight="1">
      <c r="A88" s="205"/>
      <c r="B88" s="206"/>
      <c r="C88" s="305"/>
    </row>
    <row r="89" spans="1:3" ht="13.5" thickBot="1">
      <c r="A89" s="360"/>
      <c r="B89" s="208"/>
      <c r="C89" s="306"/>
    </row>
    <row r="90" spans="1:3" s="67" customFormat="1" ht="16.5" customHeight="1" thickBot="1">
      <c r="A90" s="209"/>
      <c r="B90" s="210" t="s">
        <v>56</v>
      </c>
      <c r="C90" s="307"/>
    </row>
    <row r="91" spans="1:3" s="91" customFormat="1" ht="12" customHeight="1" thickBot="1">
      <c r="A91" s="326" t="s">
        <v>16</v>
      </c>
      <c r="B91" s="30" t="s">
        <v>339</v>
      </c>
      <c r="C91" s="238">
        <f>SUM(C92:C96)</f>
        <v>133920</v>
      </c>
    </row>
    <row r="92" spans="1:3" ht="12" customHeight="1">
      <c r="A92" s="361" t="s">
        <v>99</v>
      </c>
      <c r="B92" s="9" t="s">
        <v>47</v>
      </c>
      <c r="C92" s="240">
        <v>7030</v>
      </c>
    </row>
    <row r="93" spans="1:3" ht="12" customHeight="1">
      <c r="A93" s="353" t="s">
        <v>100</v>
      </c>
      <c r="B93" s="7" t="s">
        <v>169</v>
      </c>
      <c r="C93" s="241">
        <v>2242</v>
      </c>
    </row>
    <row r="94" spans="1:3" ht="12" customHeight="1">
      <c r="A94" s="353" t="s">
        <v>101</v>
      </c>
      <c r="B94" s="7" t="s">
        <v>137</v>
      </c>
      <c r="C94" s="694">
        <v>65965</v>
      </c>
    </row>
    <row r="95" spans="1:3" ht="12" customHeight="1">
      <c r="A95" s="353" t="s">
        <v>102</v>
      </c>
      <c r="B95" s="10" t="s">
        <v>170</v>
      </c>
      <c r="C95" s="243">
        <v>13500</v>
      </c>
    </row>
    <row r="96" spans="1:3" ht="12" customHeight="1">
      <c r="A96" s="353" t="s">
        <v>113</v>
      </c>
      <c r="B96" s="18" t="s">
        <v>171</v>
      </c>
      <c r="C96" s="694">
        <v>45183</v>
      </c>
    </row>
    <row r="97" spans="1:3" ht="12" customHeight="1">
      <c r="A97" s="353" t="s">
        <v>103</v>
      </c>
      <c r="B97" s="7" t="s">
        <v>340</v>
      </c>
      <c r="C97" s="243"/>
    </row>
    <row r="98" spans="1:3" ht="12" customHeight="1">
      <c r="A98" s="353" t="s">
        <v>104</v>
      </c>
      <c r="B98" s="127" t="s">
        <v>341</v>
      </c>
      <c r="C98" s="243"/>
    </row>
    <row r="99" spans="1:3" ht="12" customHeight="1">
      <c r="A99" s="353" t="s">
        <v>114</v>
      </c>
      <c r="B99" s="128" t="s">
        <v>342</v>
      </c>
      <c r="C99" s="243"/>
    </row>
    <row r="100" spans="1:3" ht="12" customHeight="1">
      <c r="A100" s="353" t="s">
        <v>115</v>
      </c>
      <c r="B100" s="128" t="s">
        <v>343</v>
      </c>
      <c r="C100" s="243"/>
    </row>
    <row r="101" spans="1:3" ht="12" customHeight="1">
      <c r="A101" s="353" t="s">
        <v>116</v>
      </c>
      <c r="B101" s="127" t="s">
        <v>344</v>
      </c>
      <c r="C101" s="243"/>
    </row>
    <row r="102" spans="1:3" ht="12" customHeight="1">
      <c r="A102" s="353" t="s">
        <v>117</v>
      </c>
      <c r="B102" s="127" t="s">
        <v>345</v>
      </c>
      <c r="C102" s="243"/>
    </row>
    <row r="103" spans="1:3" ht="12" customHeight="1">
      <c r="A103" s="353" t="s">
        <v>119</v>
      </c>
      <c r="B103" s="128" t="s">
        <v>346</v>
      </c>
      <c r="C103" s="694">
        <v>21566</v>
      </c>
    </row>
    <row r="104" spans="1:3" ht="12" customHeight="1">
      <c r="A104" s="362" t="s">
        <v>172</v>
      </c>
      <c r="B104" s="129" t="s">
        <v>347</v>
      </c>
      <c r="C104" s="243"/>
    </row>
    <row r="105" spans="1:3" ht="12" customHeight="1">
      <c r="A105" s="353" t="s">
        <v>337</v>
      </c>
      <c r="B105" s="129" t="s">
        <v>348</v>
      </c>
      <c r="C105" s="243"/>
    </row>
    <row r="106" spans="1:3" ht="12" customHeight="1" thickBot="1">
      <c r="A106" s="363" t="s">
        <v>338</v>
      </c>
      <c r="B106" s="130" t="s">
        <v>349</v>
      </c>
      <c r="C106" s="695">
        <v>23617</v>
      </c>
    </row>
    <row r="107" spans="1:3" ht="12" customHeight="1" thickBot="1">
      <c r="A107" s="36" t="s">
        <v>17</v>
      </c>
      <c r="B107" s="29" t="s">
        <v>350</v>
      </c>
      <c r="C107" s="239">
        <f>+C108+C110+C112</f>
        <v>138164</v>
      </c>
    </row>
    <row r="108" spans="1:3" ht="12" customHeight="1">
      <c r="A108" s="352" t="s">
        <v>105</v>
      </c>
      <c r="B108" s="7" t="s">
        <v>199</v>
      </c>
      <c r="C108" s="696">
        <v>125324</v>
      </c>
    </row>
    <row r="109" spans="1:3" ht="12" customHeight="1">
      <c r="A109" s="352" t="s">
        <v>106</v>
      </c>
      <c r="B109" s="11" t="s">
        <v>354</v>
      </c>
      <c r="C109" s="696">
        <v>125324</v>
      </c>
    </row>
    <row r="110" spans="1:3" ht="12" customHeight="1">
      <c r="A110" s="352" t="s">
        <v>107</v>
      </c>
      <c r="B110" s="11" t="s">
        <v>173</v>
      </c>
      <c r="C110" s="241">
        <v>7452</v>
      </c>
    </row>
    <row r="111" spans="1:3" ht="12" customHeight="1">
      <c r="A111" s="352" t="s">
        <v>108</v>
      </c>
      <c r="B111" s="11" t="s">
        <v>355</v>
      </c>
      <c r="C111" s="218"/>
    </row>
    <row r="112" spans="1:3" ht="12" customHeight="1">
      <c r="A112" s="352" t="s">
        <v>109</v>
      </c>
      <c r="B112" s="236" t="s">
        <v>202</v>
      </c>
      <c r="C112" s="697">
        <v>5388</v>
      </c>
    </row>
    <row r="113" spans="1:3" ht="12" customHeight="1">
      <c r="A113" s="352" t="s">
        <v>118</v>
      </c>
      <c r="B113" s="235" t="s">
        <v>458</v>
      </c>
      <c r="C113" s="218"/>
    </row>
    <row r="114" spans="1:3" ht="12" customHeight="1">
      <c r="A114" s="352" t="s">
        <v>120</v>
      </c>
      <c r="B114" s="330" t="s">
        <v>360</v>
      </c>
      <c r="C114" s="218"/>
    </row>
    <row r="115" spans="1:3" ht="12" customHeight="1">
      <c r="A115" s="352" t="s">
        <v>174</v>
      </c>
      <c r="B115" s="128" t="s">
        <v>343</v>
      </c>
      <c r="C115" s="218"/>
    </row>
    <row r="116" spans="1:3" ht="12" customHeight="1">
      <c r="A116" s="352" t="s">
        <v>175</v>
      </c>
      <c r="B116" s="128" t="s">
        <v>359</v>
      </c>
      <c r="C116" s="697">
        <v>350</v>
      </c>
    </row>
    <row r="117" spans="1:3" ht="12" customHeight="1">
      <c r="A117" s="352" t="s">
        <v>176</v>
      </c>
      <c r="B117" s="128" t="s">
        <v>358</v>
      </c>
      <c r="C117" s="218"/>
    </row>
    <row r="118" spans="1:3" ht="12" customHeight="1">
      <c r="A118" s="352" t="s">
        <v>351</v>
      </c>
      <c r="B118" s="128" t="s">
        <v>346</v>
      </c>
      <c r="C118" s="218"/>
    </row>
    <row r="119" spans="1:3" ht="12" customHeight="1">
      <c r="A119" s="352" t="s">
        <v>352</v>
      </c>
      <c r="B119" s="128" t="s">
        <v>357</v>
      </c>
      <c r="C119" s="218"/>
    </row>
    <row r="120" spans="1:3" ht="12" customHeight="1" thickBot="1">
      <c r="A120" s="362" t="s">
        <v>353</v>
      </c>
      <c r="B120" s="128" t="s">
        <v>356</v>
      </c>
      <c r="C120" s="219">
        <v>4438</v>
      </c>
    </row>
    <row r="121" spans="1:3" ht="12" customHeight="1" thickBot="1">
      <c r="A121" s="36" t="s">
        <v>18</v>
      </c>
      <c r="B121" s="122" t="s">
        <v>361</v>
      </c>
      <c r="C121" s="239">
        <f>+C122+C123</f>
        <v>0</v>
      </c>
    </row>
    <row r="122" spans="1:3" ht="12" customHeight="1">
      <c r="A122" s="352" t="s">
        <v>88</v>
      </c>
      <c r="B122" s="8" t="s">
        <v>58</v>
      </c>
      <c r="C122" s="242"/>
    </row>
    <row r="123" spans="1:3" ht="12" customHeight="1" thickBot="1">
      <c r="A123" s="354" t="s">
        <v>89</v>
      </c>
      <c r="B123" s="11" t="s">
        <v>59</v>
      </c>
      <c r="C123" s="243"/>
    </row>
    <row r="124" spans="1:3" ht="12" customHeight="1" thickBot="1">
      <c r="A124" s="36" t="s">
        <v>19</v>
      </c>
      <c r="B124" s="122" t="s">
        <v>362</v>
      </c>
      <c r="C124" s="239">
        <f>+C91+C107+C121</f>
        <v>272084</v>
      </c>
    </row>
    <row r="125" spans="1:3" ht="12" customHeight="1" thickBot="1">
      <c r="A125" s="36" t="s">
        <v>20</v>
      </c>
      <c r="B125" s="122" t="s">
        <v>363</v>
      </c>
      <c r="C125" s="239">
        <f>+C126+C127+C128</f>
        <v>83360</v>
      </c>
    </row>
    <row r="126" spans="1:3" s="91" customFormat="1" ht="12" customHeight="1">
      <c r="A126" s="352" t="s">
        <v>92</v>
      </c>
      <c r="B126" s="8" t="s">
        <v>364</v>
      </c>
      <c r="C126" s="218">
        <v>1996</v>
      </c>
    </row>
    <row r="127" spans="1:3" ht="12" customHeight="1">
      <c r="A127" s="352" t="s">
        <v>93</v>
      </c>
      <c r="B127" s="8" t="s">
        <v>365</v>
      </c>
      <c r="C127" s="218">
        <v>75000</v>
      </c>
    </row>
    <row r="128" spans="1:3" ht="12" customHeight="1" thickBot="1">
      <c r="A128" s="362" t="s">
        <v>94</v>
      </c>
      <c r="B128" s="6" t="s">
        <v>366</v>
      </c>
      <c r="C128" s="697">
        <v>6364</v>
      </c>
    </row>
    <row r="129" spans="1:3" ht="12" customHeight="1" thickBot="1">
      <c r="A129" s="36" t="s">
        <v>21</v>
      </c>
      <c r="B129" s="122" t="s">
        <v>416</v>
      </c>
      <c r="C129" s="239">
        <f>+C130+C131+C132+C133</f>
        <v>0</v>
      </c>
    </row>
    <row r="130" spans="1:3" ht="12" customHeight="1">
      <c r="A130" s="352" t="s">
        <v>95</v>
      </c>
      <c r="B130" s="8" t="s">
        <v>367</v>
      </c>
      <c r="C130" s="218"/>
    </row>
    <row r="131" spans="1:3" ht="12" customHeight="1">
      <c r="A131" s="352" t="s">
        <v>96</v>
      </c>
      <c r="B131" s="8" t="s">
        <v>368</v>
      </c>
      <c r="C131" s="218"/>
    </row>
    <row r="132" spans="1:3" ht="12" customHeight="1">
      <c r="A132" s="352" t="s">
        <v>270</v>
      </c>
      <c r="B132" s="8" t="s">
        <v>369</v>
      </c>
      <c r="C132" s="218"/>
    </row>
    <row r="133" spans="1:3" s="91" customFormat="1" ht="12" customHeight="1" thickBot="1">
      <c r="A133" s="362" t="s">
        <v>271</v>
      </c>
      <c r="B133" s="6" t="s">
        <v>370</v>
      </c>
      <c r="C133" s="218"/>
    </row>
    <row r="134" spans="1:11" ht="12" customHeight="1" thickBot="1">
      <c r="A134" s="36" t="s">
        <v>22</v>
      </c>
      <c r="B134" s="122" t="s">
        <v>371</v>
      </c>
      <c r="C134" s="245">
        <f>+C135+C136+C137+C138</f>
        <v>0</v>
      </c>
      <c r="K134" s="217"/>
    </row>
    <row r="135" spans="1:3" ht="12.75">
      <c r="A135" s="352" t="s">
        <v>97</v>
      </c>
      <c r="B135" s="8" t="s">
        <v>372</v>
      </c>
      <c r="C135" s="218"/>
    </row>
    <row r="136" spans="1:3" ht="12" customHeight="1">
      <c r="A136" s="352" t="s">
        <v>98</v>
      </c>
      <c r="B136" s="8" t="s">
        <v>382</v>
      </c>
      <c r="C136" s="218"/>
    </row>
    <row r="137" spans="1:3" s="91" customFormat="1" ht="12" customHeight="1">
      <c r="A137" s="352" t="s">
        <v>283</v>
      </c>
      <c r="B137" s="8" t="s">
        <v>373</v>
      </c>
      <c r="C137" s="218"/>
    </row>
    <row r="138" spans="1:3" s="91" customFormat="1" ht="12" customHeight="1" thickBot="1">
      <c r="A138" s="362" t="s">
        <v>284</v>
      </c>
      <c r="B138" s="6" t="s">
        <v>374</v>
      </c>
      <c r="C138" s="218"/>
    </row>
    <row r="139" spans="1:3" s="91" customFormat="1" ht="12" customHeight="1" thickBot="1">
      <c r="A139" s="36" t="s">
        <v>23</v>
      </c>
      <c r="B139" s="122" t="s">
        <v>375</v>
      </c>
      <c r="C139" s="248">
        <f>+C140+C141+C142+C143</f>
        <v>0</v>
      </c>
    </row>
    <row r="140" spans="1:3" s="91" customFormat="1" ht="12" customHeight="1">
      <c r="A140" s="352" t="s">
        <v>167</v>
      </c>
      <c r="B140" s="8" t="s">
        <v>376</v>
      </c>
      <c r="C140" s="218"/>
    </row>
    <row r="141" spans="1:3" s="91" customFormat="1" ht="12" customHeight="1">
      <c r="A141" s="352" t="s">
        <v>168</v>
      </c>
      <c r="B141" s="8" t="s">
        <v>377</v>
      </c>
      <c r="C141" s="218"/>
    </row>
    <row r="142" spans="1:3" s="91" customFormat="1" ht="12" customHeight="1">
      <c r="A142" s="352" t="s">
        <v>201</v>
      </c>
      <c r="B142" s="8" t="s">
        <v>378</v>
      </c>
      <c r="C142" s="218"/>
    </row>
    <row r="143" spans="1:3" ht="12.75" customHeight="1" thickBot="1">
      <c r="A143" s="352" t="s">
        <v>286</v>
      </c>
      <c r="B143" s="8" t="s">
        <v>379</v>
      </c>
      <c r="C143" s="218"/>
    </row>
    <row r="144" spans="1:3" ht="12" customHeight="1" thickBot="1">
      <c r="A144" s="36" t="s">
        <v>24</v>
      </c>
      <c r="B144" s="122" t="s">
        <v>380</v>
      </c>
      <c r="C144" s="346">
        <f>+C125+C129+C134+C139</f>
        <v>83360</v>
      </c>
    </row>
    <row r="145" spans="1:3" ht="15" customHeight="1" thickBot="1">
      <c r="A145" s="364" t="s">
        <v>25</v>
      </c>
      <c r="B145" s="317" t="s">
        <v>381</v>
      </c>
      <c r="C145" s="346">
        <f>+C124+C144</f>
        <v>355444</v>
      </c>
    </row>
    <row r="146" ht="13.5" thickBot="1"/>
    <row r="147" spans="1:3" ht="15" customHeight="1" thickBot="1">
      <c r="A147" s="214" t="s">
        <v>191</v>
      </c>
      <c r="B147" s="215"/>
      <c r="C147" s="120">
        <v>0</v>
      </c>
    </row>
    <row r="148" spans="1:3" ht="14.25" customHeight="1" thickBot="1">
      <c r="A148" s="214" t="s">
        <v>192</v>
      </c>
      <c r="B148" s="215"/>
      <c r="C148" s="12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12/2014.(V. 6.) önkormányzati rendelethez</oddHeader>
  </headerFooter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0" sqref="C10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664</v>
      </c>
      <c r="C2" s="310" t="s">
        <v>60</v>
      </c>
    </row>
    <row r="3" spans="1:3" s="373" customFormat="1" ht="24.75" thickBot="1">
      <c r="A3" s="365" t="s">
        <v>188</v>
      </c>
      <c r="B3" s="296" t="s">
        <v>424</v>
      </c>
      <c r="C3" s="311" t="s">
        <v>51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11894</v>
      </c>
    </row>
    <row r="9" spans="1:3" s="312" customFormat="1" ht="12" customHeight="1">
      <c r="A9" s="366" t="s">
        <v>99</v>
      </c>
      <c r="B9" s="9" t="s">
        <v>259</v>
      </c>
      <c r="C9" s="301"/>
    </row>
    <row r="10" spans="1:3" s="312" customFormat="1" ht="12" customHeight="1">
      <c r="A10" s="367" t="s">
        <v>100</v>
      </c>
      <c r="B10" s="7" t="s">
        <v>260</v>
      </c>
      <c r="C10" s="256">
        <v>6014</v>
      </c>
    </row>
    <row r="11" spans="1:3" s="312" customFormat="1" ht="12" customHeight="1">
      <c r="A11" s="367" t="s">
        <v>101</v>
      </c>
      <c r="B11" s="7" t="s">
        <v>261</v>
      </c>
      <c r="C11" s="256"/>
    </row>
    <row r="12" spans="1:3" s="312" customFormat="1" ht="12" customHeight="1">
      <c r="A12" s="367" t="s">
        <v>102</v>
      </c>
      <c r="B12" s="7" t="s">
        <v>262</v>
      </c>
      <c r="C12" s="256">
        <v>2088</v>
      </c>
    </row>
    <row r="13" spans="1:3" s="312" customFormat="1" ht="12" customHeight="1">
      <c r="A13" s="367" t="s">
        <v>145</v>
      </c>
      <c r="B13" s="7" t="s">
        <v>263</v>
      </c>
      <c r="C13" s="256"/>
    </row>
    <row r="14" spans="1:3" s="312" customFormat="1" ht="12" customHeight="1">
      <c r="A14" s="367" t="s">
        <v>103</v>
      </c>
      <c r="B14" s="7" t="s">
        <v>426</v>
      </c>
      <c r="C14" s="256">
        <v>2168</v>
      </c>
    </row>
    <row r="15" spans="1:3" s="312" customFormat="1" ht="12" customHeight="1">
      <c r="A15" s="367" t="s">
        <v>104</v>
      </c>
      <c r="B15" s="6" t="s">
        <v>427</v>
      </c>
      <c r="C15" s="256"/>
    </row>
    <row r="16" spans="1:3" s="312" customFormat="1" ht="12" customHeight="1">
      <c r="A16" s="367" t="s">
        <v>114</v>
      </c>
      <c r="B16" s="7" t="s">
        <v>266</v>
      </c>
      <c r="C16" s="302"/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714">
        <v>1624</v>
      </c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0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/>
    </row>
    <row r="23" spans="1:3" s="376" customFormat="1" ht="12" customHeight="1" thickBot="1">
      <c r="A23" s="367" t="s">
        <v>108</v>
      </c>
      <c r="B23" s="7" t="s">
        <v>2</v>
      </c>
      <c r="C23" s="256"/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/>
    </row>
    <row r="34" spans="1:3" s="312" customFormat="1" ht="12" customHeight="1" thickBot="1">
      <c r="A34" s="169" t="s">
        <v>22</v>
      </c>
      <c r="B34" s="122" t="s">
        <v>435</v>
      </c>
      <c r="C34" s="303">
        <v>300</v>
      </c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12194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61</v>
      </c>
    </row>
    <row r="37" spans="1:3" s="312" customFormat="1" ht="12" customHeight="1">
      <c r="A37" s="368" t="s">
        <v>438</v>
      </c>
      <c r="B37" s="369" t="s">
        <v>209</v>
      </c>
      <c r="C37" s="75">
        <v>61</v>
      </c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12255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448351</v>
      </c>
    </row>
    <row r="45" spans="1:3" ht="12" customHeight="1">
      <c r="A45" s="367" t="s">
        <v>99</v>
      </c>
      <c r="B45" s="8" t="s">
        <v>47</v>
      </c>
      <c r="C45" s="698">
        <v>107309</v>
      </c>
    </row>
    <row r="46" spans="1:3" ht="12" customHeight="1">
      <c r="A46" s="367" t="s">
        <v>100</v>
      </c>
      <c r="B46" s="7" t="s">
        <v>169</v>
      </c>
      <c r="C46" s="699">
        <v>30126</v>
      </c>
    </row>
    <row r="47" spans="1:3" ht="12" customHeight="1">
      <c r="A47" s="367" t="s">
        <v>101</v>
      </c>
      <c r="B47" s="7" t="s">
        <v>137</v>
      </c>
      <c r="C47" s="699">
        <v>58916</v>
      </c>
    </row>
    <row r="48" spans="1:3" ht="12" customHeight="1">
      <c r="A48" s="367" t="s">
        <v>102</v>
      </c>
      <c r="B48" s="7" t="s">
        <v>170</v>
      </c>
      <c r="C48" s="77">
        <v>252000</v>
      </c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1943</v>
      </c>
    </row>
    <row r="51" spans="1:3" s="377" customFormat="1" ht="12" customHeight="1">
      <c r="A51" s="367" t="s">
        <v>105</v>
      </c>
      <c r="B51" s="8" t="s">
        <v>199</v>
      </c>
      <c r="C51" s="698">
        <v>1943</v>
      </c>
    </row>
    <row r="52" spans="1:3" ht="12" customHeight="1">
      <c r="A52" s="367" t="s">
        <v>106</v>
      </c>
      <c r="B52" s="7" t="s">
        <v>173</v>
      </c>
      <c r="C52" s="77"/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450294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120">
        <v>42</v>
      </c>
    </row>
    <row r="58" spans="1:3" ht="14.25" customHeight="1" thickBot="1">
      <c r="A58" s="214" t="s">
        <v>192</v>
      </c>
      <c r="B58" s="215"/>
      <c r="C58" s="12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a12/2014.(V. 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3" sqref="B3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664</v>
      </c>
      <c r="C2" s="310" t="s">
        <v>60</v>
      </c>
    </row>
    <row r="3" spans="1:3" s="373" customFormat="1" ht="24.75" thickBot="1">
      <c r="A3" s="365" t="s">
        <v>188</v>
      </c>
      <c r="B3" s="296" t="s">
        <v>447</v>
      </c>
      <c r="C3" s="311" t="s">
        <v>60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1932</v>
      </c>
    </row>
    <row r="9" spans="1:3" s="312" customFormat="1" ht="12" customHeight="1">
      <c r="A9" s="366" t="s">
        <v>99</v>
      </c>
      <c r="B9" s="9" t="s">
        <v>259</v>
      </c>
      <c r="C9" s="301"/>
    </row>
    <row r="10" spans="1:3" s="312" customFormat="1" ht="12" customHeight="1">
      <c r="A10" s="367" t="s">
        <v>100</v>
      </c>
      <c r="B10" s="7" t="s">
        <v>260</v>
      </c>
      <c r="C10" s="256">
        <v>242</v>
      </c>
    </row>
    <row r="11" spans="1:3" s="312" customFormat="1" ht="12" customHeight="1">
      <c r="A11" s="367" t="s">
        <v>101</v>
      </c>
      <c r="B11" s="7" t="s">
        <v>261</v>
      </c>
      <c r="C11" s="256"/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/>
    </row>
    <row r="14" spans="1:3" s="312" customFormat="1" ht="12" customHeight="1">
      <c r="A14" s="367" t="s">
        <v>103</v>
      </c>
      <c r="B14" s="7" t="s">
        <v>426</v>
      </c>
      <c r="C14" s="256">
        <v>66</v>
      </c>
    </row>
    <row r="15" spans="1:3" s="312" customFormat="1" ht="12" customHeight="1">
      <c r="A15" s="367" t="s">
        <v>104</v>
      </c>
      <c r="B15" s="6" t="s">
        <v>427</v>
      </c>
      <c r="C15" s="256"/>
    </row>
    <row r="16" spans="1:3" s="312" customFormat="1" ht="12" customHeight="1">
      <c r="A16" s="367" t="s">
        <v>114</v>
      </c>
      <c r="B16" s="7" t="s">
        <v>266</v>
      </c>
      <c r="C16" s="302"/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714">
        <v>1624</v>
      </c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0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/>
    </row>
    <row r="23" spans="1:3" s="376" customFormat="1" ht="12" customHeight="1" thickBot="1">
      <c r="A23" s="367" t="s">
        <v>108</v>
      </c>
      <c r="B23" s="7" t="s">
        <v>2</v>
      </c>
      <c r="C23" s="256"/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/>
    </row>
    <row r="34" spans="1:3" s="312" customFormat="1" ht="12" customHeight="1" thickBot="1">
      <c r="A34" s="169" t="s">
        <v>22</v>
      </c>
      <c r="B34" s="122" t="s">
        <v>435</v>
      </c>
      <c r="C34" s="303"/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1932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0</v>
      </c>
    </row>
    <row r="37" spans="1:3" s="312" customFormat="1" ht="12" customHeight="1">
      <c r="A37" s="368" t="s">
        <v>438</v>
      </c>
      <c r="B37" s="369" t="s">
        <v>209</v>
      </c>
      <c r="C37" s="75"/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1932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254274</v>
      </c>
    </row>
    <row r="45" spans="1:3" ht="12" customHeight="1">
      <c r="A45" s="367" t="s">
        <v>99</v>
      </c>
      <c r="B45" s="8" t="s">
        <v>47</v>
      </c>
      <c r="C45" s="698">
        <v>1485</v>
      </c>
    </row>
    <row r="46" spans="1:3" ht="12" customHeight="1">
      <c r="A46" s="367" t="s">
        <v>100</v>
      </c>
      <c r="B46" s="7" t="s">
        <v>169</v>
      </c>
      <c r="C46" s="699">
        <v>420</v>
      </c>
    </row>
    <row r="47" spans="1:3" ht="12" customHeight="1">
      <c r="A47" s="367" t="s">
        <v>101</v>
      </c>
      <c r="B47" s="7" t="s">
        <v>137</v>
      </c>
      <c r="C47" s="699">
        <v>369</v>
      </c>
    </row>
    <row r="48" spans="1:3" ht="12" customHeight="1">
      <c r="A48" s="367" t="s">
        <v>102</v>
      </c>
      <c r="B48" s="7" t="s">
        <v>170</v>
      </c>
      <c r="C48" s="77">
        <v>252000</v>
      </c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0</v>
      </c>
    </row>
    <row r="51" spans="1:3" s="377" customFormat="1" ht="12" customHeight="1">
      <c r="A51" s="367" t="s">
        <v>105</v>
      </c>
      <c r="B51" s="8" t="s">
        <v>199</v>
      </c>
      <c r="C51" s="75"/>
    </row>
    <row r="52" spans="1:3" ht="12" customHeight="1">
      <c r="A52" s="367" t="s">
        <v>106</v>
      </c>
      <c r="B52" s="7" t="s">
        <v>173</v>
      </c>
      <c r="C52" s="77"/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254274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120"/>
    </row>
    <row r="58" spans="1:3" ht="14.25" customHeight="1" thickBot="1">
      <c r="A58" s="214" t="s">
        <v>192</v>
      </c>
      <c r="B58" s="215"/>
      <c r="C58" s="12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12/2014.(V. 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8" sqref="B8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664</v>
      </c>
      <c r="C2" s="310" t="s">
        <v>60</v>
      </c>
    </row>
    <row r="3" spans="1:3" s="373" customFormat="1" ht="24.75" thickBot="1">
      <c r="A3" s="365" t="s">
        <v>188</v>
      </c>
      <c r="B3" s="296" t="s">
        <v>669</v>
      </c>
      <c r="C3" s="311" t="s">
        <v>670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6731</v>
      </c>
    </row>
    <row r="9" spans="1:3" s="312" customFormat="1" ht="12" customHeight="1">
      <c r="A9" s="366" t="s">
        <v>99</v>
      </c>
      <c r="B9" s="9" t="s">
        <v>259</v>
      </c>
      <c r="C9" s="301"/>
    </row>
    <row r="10" spans="1:3" s="312" customFormat="1" ht="12" customHeight="1">
      <c r="A10" s="367" t="s">
        <v>100</v>
      </c>
      <c r="B10" s="7" t="s">
        <v>260</v>
      </c>
      <c r="C10" s="256">
        <v>5300</v>
      </c>
    </row>
    <row r="11" spans="1:3" s="312" customFormat="1" ht="12" customHeight="1">
      <c r="A11" s="367" t="s">
        <v>101</v>
      </c>
      <c r="B11" s="7" t="s">
        <v>261</v>
      </c>
      <c r="C11" s="256"/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/>
    </row>
    <row r="14" spans="1:3" s="312" customFormat="1" ht="12" customHeight="1">
      <c r="A14" s="367" t="s">
        <v>103</v>
      </c>
      <c r="B14" s="7" t="s">
        <v>426</v>
      </c>
      <c r="C14" s="256">
        <v>1431</v>
      </c>
    </row>
    <row r="15" spans="1:3" s="312" customFormat="1" ht="12" customHeight="1">
      <c r="A15" s="367" t="s">
        <v>104</v>
      </c>
      <c r="B15" s="6" t="s">
        <v>427</v>
      </c>
      <c r="C15" s="256"/>
    </row>
    <row r="16" spans="1:3" s="312" customFormat="1" ht="12" customHeight="1">
      <c r="A16" s="367" t="s">
        <v>114</v>
      </c>
      <c r="B16" s="7" t="s">
        <v>266</v>
      </c>
      <c r="C16" s="302"/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257"/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0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/>
    </row>
    <row r="23" spans="1:3" s="376" customFormat="1" ht="12" customHeight="1" thickBot="1">
      <c r="A23" s="367" t="s">
        <v>108</v>
      </c>
      <c r="B23" s="7" t="s">
        <v>2</v>
      </c>
      <c r="C23" s="256"/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/>
    </row>
    <row r="34" spans="1:3" s="312" customFormat="1" ht="12" customHeight="1" thickBot="1">
      <c r="A34" s="169" t="s">
        <v>22</v>
      </c>
      <c r="B34" s="122" t="s">
        <v>435</v>
      </c>
      <c r="C34" s="303">
        <v>300</v>
      </c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7031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61</v>
      </c>
    </row>
    <row r="37" spans="1:3" s="312" customFormat="1" ht="12" customHeight="1">
      <c r="A37" s="368" t="s">
        <v>438</v>
      </c>
      <c r="B37" s="369" t="s">
        <v>209</v>
      </c>
      <c r="C37" s="75">
        <v>61</v>
      </c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7092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190821</v>
      </c>
    </row>
    <row r="45" spans="1:3" ht="12" customHeight="1">
      <c r="A45" s="367" t="s">
        <v>99</v>
      </c>
      <c r="B45" s="8" t="s">
        <v>47</v>
      </c>
      <c r="C45" s="698">
        <v>105704</v>
      </c>
    </row>
    <row r="46" spans="1:3" ht="12" customHeight="1">
      <c r="A46" s="367" t="s">
        <v>100</v>
      </c>
      <c r="B46" s="7" t="s">
        <v>169</v>
      </c>
      <c r="C46" s="699">
        <v>29674</v>
      </c>
    </row>
    <row r="47" spans="1:3" ht="12" customHeight="1">
      <c r="A47" s="367" t="s">
        <v>101</v>
      </c>
      <c r="B47" s="7" t="s">
        <v>137</v>
      </c>
      <c r="C47" s="77">
        <v>55443</v>
      </c>
    </row>
    <row r="48" spans="1:3" ht="12" customHeight="1">
      <c r="A48" s="367" t="s">
        <v>102</v>
      </c>
      <c r="B48" s="7" t="s">
        <v>170</v>
      </c>
      <c r="C48" s="77"/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1943</v>
      </c>
    </row>
    <row r="51" spans="1:3" s="377" customFormat="1" ht="12" customHeight="1">
      <c r="A51" s="367" t="s">
        <v>105</v>
      </c>
      <c r="B51" s="8" t="s">
        <v>199</v>
      </c>
      <c r="C51" s="698">
        <v>1943</v>
      </c>
    </row>
    <row r="52" spans="1:3" ht="12" customHeight="1">
      <c r="A52" s="367" t="s">
        <v>106</v>
      </c>
      <c r="B52" s="7" t="s">
        <v>173</v>
      </c>
      <c r="C52" s="77"/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192764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120">
        <v>42</v>
      </c>
    </row>
    <row r="58" spans="1:3" ht="14.25" customHeight="1" thickBot="1">
      <c r="A58" s="214" t="s">
        <v>192</v>
      </c>
      <c r="B58" s="215"/>
      <c r="C58" s="12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12/2014.(V. 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7" sqref="C7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30" customHeight="1">
      <c r="A2" s="324" t="s">
        <v>189</v>
      </c>
      <c r="B2" s="295" t="s">
        <v>496</v>
      </c>
      <c r="C2" s="310" t="s">
        <v>61</v>
      </c>
    </row>
    <row r="3" spans="1:3" s="373" customFormat="1" ht="24.75" thickBot="1">
      <c r="A3" s="365" t="s">
        <v>188</v>
      </c>
      <c r="B3" s="296" t="s">
        <v>424</v>
      </c>
      <c r="C3" s="311" t="s">
        <v>51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21979</v>
      </c>
    </row>
    <row r="9" spans="1:3" s="312" customFormat="1" ht="12" customHeight="1">
      <c r="A9" s="366" t="s">
        <v>99</v>
      </c>
      <c r="B9" s="9" t="s">
        <v>259</v>
      </c>
      <c r="C9" s="301"/>
    </row>
    <row r="10" spans="1:3" s="312" customFormat="1" ht="12" customHeight="1">
      <c r="A10" s="367" t="s">
        <v>100</v>
      </c>
      <c r="B10" s="7" t="s">
        <v>260</v>
      </c>
      <c r="C10" s="256">
        <v>943</v>
      </c>
    </row>
    <row r="11" spans="1:3" s="312" customFormat="1" ht="12" customHeight="1">
      <c r="A11" s="367" t="s">
        <v>101</v>
      </c>
      <c r="B11" s="7" t="s">
        <v>261</v>
      </c>
      <c r="C11" s="256">
        <v>3830</v>
      </c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>
        <v>6826</v>
      </c>
    </row>
    <row r="14" spans="1:3" s="312" customFormat="1" ht="12" customHeight="1">
      <c r="A14" s="367" t="s">
        <v>103</v>
      </c>
      <c r="B14" s="7" t="s">
        <v>426</v>
      </c>
      <c r="C14" s="256">
        <v>3132</v>
      </c>
    </row>
    <row r="15" spans="1:3" s="312" customFormat="1" ht="12" customHeight="1">
      <c r="A15" s="367" t="s">
        <v>104</v>
      </c>
      <c r="B15" s="6" t="s">
        <v>427</v>
      </c>
      <c r="C15" s="256">
        <v>7238</v>
      </c>
    </row>
    <row r="16" spans="1:3" s="312" customFormat="1" ht="12" customHeight="1">
      <c r="A16" s="367" t="s">
        <v>114</v>
      </c>
      <c r="B16" s="7" t="s">
        <v>266</v>
      </c>
      <c r="C16" s="302">
        <v>10</v>
      </c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257"/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0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/>
    </row>
    <row r="23" spans="1:3" s="376" customFormat="1" ht="12" customHeight="1" thickBot="1">
      <c r="A23" s="367" t="s">
        <v>108</v>
      </c>
      <c r="B23" s="7" t="s">
        <v>2</v>
      </c>
      <c r="C23" s="256"/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/>
    </row>
    <row r="34" spans="1:3" s="312" customFormat="1" ht="12" customHeight="1" thickBot="1">
      <c r="A34" s="169" t="s">
        <v>22</v>
      </c>
      <c r="B34" s="122" t="s">
        <v>435</v>
      </c>
      <c r="C34" s="303"/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21979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587</v>
      </c>
    </row>
    <row r="37" spans="1:3" s="312" customFormat="1" ht="12" customHeight="1">
      <c r="A37" s="368" t="s">
        <v>438</v>
      </c>
      <c r="B37" s="369" t="s">
        <v>209</v>
      </c>
      <c r="C37" s="75">
        <v>587</v>
      </c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22566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264144</v>
      </c>
    </row>
    <row r="45" spans="1:3" ht="12" customHeight="1">
      <c r="A45" s="367" t="s">
        <v>99</v>
      </c>
      <c r="B45" s="8" t="s">
        <v>47</v>
      </c>
      <c r="C45" s="75">
        <f>SUM(149514+1068)</f>
        <v>150582</v>
      </c>
    </row>
    <row r="46" spans="1:3" ht="12" customHeight="1">
      <c r="A46" s="367" t="s">
        <v>100</v>
      </c>
      <c r="B46" s="7" t="s">
        <v>169</v>
      </c>
      <c r="C46" s="77">
        <f>SUM(43257+288)</f>
        <v>43545</v>
      </c>
    </row>
    <row r="47" spans="1:3" ht="12" customHeight="1">
      <c r="A47" s="367" t="s">
        <v>101</v>
      </c>
      <c r="B47" s="7" t="s">
        <v>137</v>
      </c>
      <c r="C47" s="77">
        <v>70017</v>
      </c>
    </row>
    <row r="48" spans="1:3" ht="12" customHeight="1">
      <c r="A48" s="367" t="s">
        <v>102</v>
      </c>
      <c r="B48" s="7" t="s">
        <v>170</v>
      </c>
      <c r="C48" s="77"/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991</v>
      </c>
    </row>
    <row r="51" spans="1:3" s="377" customFormat="1" ht="12" customHeight="1">
      <c r="A51" s="367" t="s">
        <v>105</v>
      </c>
      <c r="B51" s="8" t="s">
        <v>199</v>
      </c>
      <c r="C51" s="75"/>
    </row>
    <row r="52" spans="1:3" ht="12" customHeight="1">
      <c r="A52" s="367" t="s">
        <v>106</v>
      </c>
      <c r="B52" s="7" t="s">
        <v>173</v>
      </c>
      <c r="C52" s="77">
        <v>991</v>
      </c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265135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120">
        <v>57</v>
      </c>
    </row>
    <row r="58" spans="1:3" ht="14.25" customHeight="1" thickBot="1">
      <c r="A58" s="214" t="s">
        <v>192</v>
      </c>
      <c r="B58" s="215"/>
      <c r="C58" s="12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12/2014.(V. 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497</v>
      </c>
      <c r="C2" s="310" t="s">
        <v>61</v>
      </c>
    </row>
    <row r="3" spans="1:3" s="373" customFormat="1" ht="24.75" thickBot="1">
      <c r="A3" s="365" t="s">
        <v>188</v>
      </c>
      <c r="B3" s="296" t="s">
        <v>447</v>
      </c>
      <c r="C3" s="311" t="s">
        <v>60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21979</v>
      </c>
    </row>
    <row r="9" spans="1:3" s="312" customFormat="1" ht="12" customHeight="1">
      <c r="A9" s="366" t="s">
        <v>99</v>
      </c>
      <c r="B9" s="9" t="s">
        <v>259</v>
      </c>
      <c r="C9" s="301"/>
    </row>
    <row r="10" spans="1:3" s="312" customFormat="1" ht="12" customHeight="1">
      <c r="A10" s="367" t="s">
        <v>100</v>
      </c>
      <c r="B10" s="7" t="s">
        <v>260</v>
      </c>
      <c r="C10" s="256">
        <v>943</v>
      </c>
    </row>
    <row r="11" spans="1:3" s="312" customFormat="1" ht="12" customHeight="1">
      <c r="A11" s="367" t="s">
        <v>101</v>
      </c>
      <c r="B11" s="7" t="s">
        <v>261</v>
      </c>
      <c r="C11" s="256">
        <v>3830</v>
      </c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>
        <v>6826</v>
      </c>
    </row>
    <row r="14" spans="1:3" s="312" customFormat="1" ht="12" customHeight="1">
      <c r="A14" s="367" t="s">
        <v>103</v>
      </c>
      <c r="B14" s="7" t="s">
        <v>426</v>
      </c>
      <c r="C14" s="256">
        <v>3132</v>
      </c>
    </row>
    <row r="15" spans="1:3" s="312" customFormat="1" ht="12" customHeight="1">
      <c r="A15" s="367" t="s">
        <v>104</v>
      </c>
      <c r="B15" s="6" t="s">
        <v>427</v>
      </c>
      <c r="C15" s="256">
        <v>7238</v>
      </c>
    </row>
    <row r="16" spans="1:3" s="312" customFormat="1" ht="12" customHeight="1">
      <c r="A16" s="367" t="s">
        <v>114</v>
      </c>
      <c r="B16" s="7" t="s">
        <v>266</v>
      </c>
      <c r="C16" s="302">
        <v>10</v>
      </c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257"/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0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/>
    </row>
    <row r="23" spans="1:3" s="376" customFormat="1" ht="12" customHeight="1" thickBot="1">
      <c r="A23" s="367" t="s">
        <v>108</v>
      </c>
      <c r="B23" s="7" t="s">
        <v>2</v>
      </c>
      <c r="C23" s="256"/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/>
    </row>
    <row r="34" spans="1:3" s="312" customFormat="1" ht="12" customHeight="1" thickBot="1">
      <c r="A34" s="169" t="s">
        <v>22</v>
      </c>
      <c r="B34" s="122" t="s">
        <v>435</v>
      </c>
      <c r="C34" s="303"/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21979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587</v>
      </c>
    </row>
    <row r="37" spans="1:3" s="312" customFormat="1" ht="12" customHeight="1">
      <c r="A37" s="368" t="s">
        <v>438</v>
      </c>
      <c r="B37" s="369" t="s">
        <v>209</v>
      </c>
      <c r="C37" s="75">
        <v>587</v>
      </c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22566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264144</v>
      </c>
    </row>
    <row r="45" spans="1:3" ht="12" customHeight="1">
      <c r="A45" s="367" t="s">
        <v>99</v>
      </c>
      <c r="B45" s="8" t="s">
        <v>47</v>
      </c>
      <c r="C45" s="75">
        <f>SUM(149514+1068)</f>
        <v>150582</v>
      </c>
    </row>
    <row r="46" spans="1:3" ht="12" customHeight="1">
      <c r="A46" s="367" t="s">
        <v>100</v>
      </c>
      <c r="B46" s="7" t="s">
        <v>169</v>
      </c>
      <c r="C46" s="77">
        <f>SUM(43257+288)</f>
        <v>43545</v>
      </c>
    </row>
    <row r="47" spans="1:3" ht="12" customHeight="1">
      <c r="A47" s="367" t="s">
        <v>101</v>
      </c>
      <c r="B47" s="7" t="s">
        <v>137</v>
      </c>
      <c r="C47" s="77">
        <v>70017</v>
      </c>
    </row>
    <row r="48" spans="1:3" ht="12" customHeight="1">
      <c r="A48" s="367" t="s">
        <v>102</v>
      </c>
      <c r="B48" s="7" t="s">
        <v>170</v>
      </c>
      <c r="C48" s="77"/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991</v>
      </c>
    </row>
    <row r="51" spans="1:3" s="377" customFormat="1" ht="12" customHeight="1">
      <c r="A51" s="367" t="s">
        <v>105</v>
      </c>
      <c r="B51" s="8" t="s">
        <v>199</v>
      </c>
      <c r="C51" s="75"/>
    </row>
    <row r="52" spans="1:3" ht="12" customHeight="1">
      <c r="A52" s="367" t="s">
        <v>106</v>
      </c>
      <c r="B52" s="7" t="s">
        <v>173</v>
      </c>
      <c r="C52" s="77">
        <v>991</v>
      </c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265135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120">
        <v>57</v>
      </c>
    </row>
    <row r="58" spans="1:3" ht="14.25" customHeight="1" thickBot="1">
      <c r="A58" s="214" t="s">
        <v>192</v>
      </c>
      <c r="B58" s="215"/>
      <c r="C58" s="12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12/2014.(V. 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55">
      <selection activeCell="C97" sqref="C97"/>
    </sheetView>
  </sheetViews>
  <sheetFormatPr defaultColWidth="9.00390625" defaultRowHeight="12.75"/>
  <cols>
    <col min="1" max="1" width="9.50390625" style="318" customWidth="1"/>
    <col min="2" max="2" width="91.625" style="318" customWidth="1"/>
    <col min="3" max="3" width="21.625" style="319" customWidth="1"/>
    <col min="4" max="4" width="9.00390625" style="331" customWidth="1"/>
    <col min="5" max="16384" width="9.375" style="331" customWidth="1"/>
  </cols>
  <sheetData>
    <row r="1" spans="1:3" ht="37.5" customHeight="1">
      <c r="A1" s="742" t="s">
        <v>13</v>
      </c>
      <c r="B1" s="742"/>
      <c r="C1" s="742"/>
    </row>
    <row r="2" spans="1:3" s="332" customFormat="1" ht="12" customHeight="1" thickBot="1">
      <c r="A2" s="741" t="s">
        <v>148</v>
      </c>
      <c r="B2" s="741"/>
      <c r="C2" s="249" t="s">
        <v>200</v>
      </c>
    </row>
    <row r="3" spans="1:3" s="333" customFormat="1" ht="12" customHeight="1" thickBot="1">
      <c r="A3" s="22" t="s">
        <v>71</v>
      </c>
      <c r="B3" s="23" t="s">
        <v>15</v>
      </c>
      <c r="C3" s="40" t="s">
        <v>225</v>
      </c>
    </row>
    <row r="4" spans="1:3" s="333" customFormat="1" ht="12" customHeight="1" thickBot="1">
      <c r="A4" s="326">
        <v>1</v>
      </c>
      <c r="B4" s="327">
        <v>2</v>
      </c>
      <c r="C4" s="328">
        <v>3</v>
      </c>
    </row>
    <row r="5" spans="1:3" s="333" customFormat="1" ht="12" customHeight="1" thickBot="1">
      <c r="A5" s="19" t="s">
        <v>16</v>
      </c>
      <c r="B5" s="20" t="s">
        <v>226</v>
      </c>
      <c r="C5" s="239">
        <f>+C6+C7+C8+C9+C10+C11</f>
        <v>796913</v>
      </c>
    </row>
    <row r="6" spans="1:3" s="333" customFormat="1" ht="12" customHeight="1">
      <c r="A6" s="14" t="s">
        <v>99</v>
      </c>
      <c r="B6" s="334" t="s">
        <v>227</v>
      </c>
      <c r="C6" s="242">
        <v>253915</v>
      </c>
    </row>
    <row r="7" spans="1:3" s="333" customFormat="1" ht="12" customHeight="1">
      <c r="A7" s="13" t="s">
        <v>100</v>
      </c>
      <c r="B7" s="335" t="s">
        <v>228</v>
      </c>
      <c r="C7" s="241">
        <v>192207</v>
      </c>
    </row>
    <row r="8" spans="1:3" s="333" customFormat="1" ht="12" customHeight="1">
      <c r="A8" s="13" t="s">
        <v>101</v>
      </c>
      <c r="B8" s="335" t="s">
        <v>229</v>
      </c>
      <c r="C8" s="241">
        <v>317734</v>
      </c>
    </row>
    <row r="9" spans="1:3" s="333" customFormat="1" ht="12" customHeight="1">
      <c r="A9" s="13" t="s">
        <v>102</v>
      </c>
      <c r="B9" s="335" t="s">
        <v>230</v>
      </c>
      <c r="C9" s="241">
        <v>23953</v>
      </c>
    </row>
    <row r="10" spans="1:3" s="333" customFormat="1" ht="12" customHeight="1">
      <c r="A10" s="13" t="s">
        <v>145</v>
      </c>
      <c r="B10" s="335" t="s">
        <v>231</v>
      </c>
      <c r="C10" s="241">
        <v>9104</v>
      </c>
    </row>
    <row r="11" spans="1:3" s="333" customFormat="1" ht="12" customHeight="1" thickBot="1">
      <c r="A11" s="15" t="s">
        <v>103</v>
      </c>
      <c r="B11" s="336" t="s">
        <v>232</v>
      </c>
      <c r="C11" s="241"/>
    </row>
    <row r="12" spans="1:3" s="333" customFormat="1" ht="12" customHeight="1" thickBot="1">
      <c r="A12" s="19" t="s">
        <v>17</v>
      </c>
      <c r="B12" s="234" t="s">
        <v>233</v>
      </c>
      <c r="C12" s="239">
        <f>+C13+C14+C15+C16+C17</f>
        <v>318066</v>
      </c>
    </row>
    <row r="13" spans="1:3" s="333" customFormat="1" ht="12" customHeight="1">
      <c r="A13" s="14" t="s">
        <v>105</v>
      </c>
      <c r="B13" s="334" t="s">
        <v>234</v>
      </c>
      <c r="C13" s="242"/>
    </row>
    <row r="14" spans="1:3" s="333" customFormat="1" ht="12" customHeight="1">
      <c r="A14" s="13" t="s">
        <v>106</v>
      </c>
      <c r="B14" s="335" t="s">
        <v>235</v>
      </c>
      <c r="C14" s="241"/>
    </row>
    <row r="15" spans="1:3" s="333" customFormat="1" ht="12" customHeight="1">
      <c r="A15" s="13" t="s">
        <v>107</v>
      </c>
      <c r="B15" s="335" t="s">
        <v>452</v>
      </c>
      <c r="C15" s="241"/>
    </row>
    <row r="16" spans="1:3" s="333" customFormat="1" ht="12" customHeight="1">
      <c r="A16" s="13" t="s">
        <v>108</v>
      </c>
      <c r="B16" s="335" t="s">
        <v>453</v>
      </c>
      <c r="C16" s="241"/>
    </row>
    <row r="17" spans="1:3" s="333" customFormat="1" ht="12" customHeight="1">
      <c r="A17" s="13" t="s">
        <v>109</v>
      </c>
      <c r="B17" s="335" t="s">
        <v>236</v>
      </c>
      <c r="C17" s="692">
        <v>318066</v>
      </c>
    </row>
    <row r="18" spans="1:3" s="333" customFormat="1" ht="12" customHeight="1" thickBot="1">
      <c r="A18" s="15" t="s">
        <v>118</v>
      </c>
      <c r="B18" s="336" t="s">
        <v>237</v>
      </c>
      <c r="C18" s="243"/>
    </row>
    <row r="19" spans="1:3" s="333" customFormat="1" ht="12" customHeight="1" thickBot="1">
      <c r="A19" s="19" t="s">
        <v>18</v>
      </c>
      <c r="B19" s="20" t="s">
        <v>238</v>
      </c>
      <c r="C19" s="239">
        <f>+C20+C21+C22+C23+C24</f>
        <v>0</v>
      </c>
    </row>
    <row r="20" spans="1:3" s="333" customFormat="1" ht="12" customHeight="1">
      <c r="A20" s="14" t="s">
        <v>88</v>
      </c>
      <c r="B20" s="334" t="s">
        <v>239</v>
      </c>
      <c r="C20" s="242"/>
    </row>
    <row r="21" spans="1:3" s="333" customFormat="1" ht="12" customHeight="1">
      <c r="A21" s="13" t="s">
        <v>89</v>
      </c>
      <c r="B21" s="335" t="s">
        <v>240</v>
      </c>
      <c r="C21" s="241"/>
    </row>
    <row r="22" spans="1:3" s="333" customFormat="1" ht="12" customHeight="1">
      <c r="A22" s="13" t="s">
        <v>90</v>
      </c>
      <c r="B22" s="335" t="s">
        <v>454</v>
      </c>
      <c r="C22" s="241"/>
    </row>
    <row r="23" spans="1:3" s="333" customFormat="1" ht="12" customHeight="1">
      <c r="A23" s="13" t="s">
        <v>91</v>
      </c>
      <c r="B23" s="335" t="s">
        <v>455</v>
      </c>
      <c r="C23" s="241"/>
    </row>
    <row r="24" spans="1:3" s="333" customFormat="1" ht="12" customHeight="1">
      <c r="A24" s="13" t="s">
        <v>157</v>
      </c>
      <c r="B24" s="335" t="s">
        <v>241</v>
      </c>
      <c r="C24" s="241"/>
    </row>
    <row r="25" spans="1:3" s="333" customFormat="1" ht="12" customHeight="1" thickBot="1">
      <c r="A25" s="15" t="s">
        <v>158</v>
      </c>
      <c r="B25" s="336" t="s">
        <v>242</v>
      </c>
      <c r="C25" s="243"/>
    </row>
    <row r="26" spans="1:3" s="333" customFormat="1" ht="12" customHeight="1" thickBot="1">
      <c r="A26" s="19" t="s">
        <v>159</v>
      </c>
      <c r="B26" s="20" t="s">
        <v>243</v>
      </c>
      <c r="C26" s="245">
        <f>+C27+C30+C31+C32</f>
        <v>358083</v>
      </c>
    </row>
    <row r="27" spans="1:3" s="333" customFormat="1" ht="12" customHeight="1">
      <c r="A27" s="14" t="s">
        <v>244</v>
      </c>
      <c r="B27" s="334" t="s">
        <v>250</v>
      </c>
      <c r="C27" s="329">
        <f>+C28+C29</f>
        <v>322576</v>
      </c>
    </row>
    <row r="28" spans="1:3" s="333" customFormat="1" ht="12" customHeight="1">
      <c r="A28" s="13" t="s">
        <v>245</v>
      </c>
      <c r="B28" s="335" t="s">
        <v>251</v>
      </c>
      <c r="C28" s="241">
        <v>128000</v>
      </c>
    </row>
    <row r="29" spans="1:3" s="333" customFormat="1" ht="12" customHeight="1">
      <c r="A29" s="13" t="s">
        <v>246</v>
      </c>
      <c r="B29" s="335" t="s">
        <v>252</v>
      </c>
      <c r="C29" s="241">
        <v>194576</v>
      </c>
    </row>
    <row r="30" spans="1:3" s="333" customFormat="1" ht="12" customHeight="1">
      <c r="A30" s="13" t="s">
        <v>247</v>
      </c>
      <c r="B30" s="335" t="s">
        <v>253</v>
      </c>
      <c r="C30" s="241">
        <v>25507</v>
      </c>
    </row>
    <row r="31" spans="1:3" s="333" customFormat="1" ht="12" customHeight="1">
      <c r="A31" s="13" t="s">
        <v>248</v>
      </c>
      <c r="B31" s="335" t="s">
        <v>254</v>
      </c>
      <c r="C31" s="241">
        <v>3500</v>
      </c>
    </row>
    <row r="32" spans="1:3" s="333" customFormat="1" ht="12" customHeight="1" thickBot="1">
      <c r="A32" s="15" t="s">
        <v>249</v>
      </c>
      <c r="B32" s="336" t="s">
        <v>255</v>
      </c>
      <c r="C32" s="243">
        <v>6500</v>
      </c>
    </row>
    <row r="33" spans="1:3" s="333" customFormat="1" ht="12" customHeight="1" thickBot="1">
      <c r="A33" s="19" t="s">
        <v>20</v>
      </c>
      <c r="B33" s="20" t="s">
        <v>256</v>
      </c>
      <c r="C33" s="239">
        <f>SUM(C34:C43)</f>
        <v>168332</v>
      </c>
    </row>
    <row r="34" spans="1:3" s="333" customFormat="1" ht="12" customHeight="1">
      <c r="A34" s="14" t="s">
        <v>92</v>
      </c>
      <c r="B34" s="334" t="s">
        <v>259</v>
      </c>
      <c r="C34" s="242">
        <v>50</v>
      </c>
    </row>
    <row r="35" spans="1:3" s="333" customFormat="1" ht="12" customHeight="1">
      <c r="A35" s="13" t="s">
        <v>93</v>
      </c>
      <c r="B35" s="335" t="s">
        <v>260</v>
      </c>
      <c r="C35" s="692">
        <v>21511</v>
      </c>
    </row>
    <row r="36" spans="1:3" s="333" customFormat="1" ht="12" customHeight="1">
      <c r="A36" s="13" t="s">
        <v>94</v>
      </c>
      <c r="B36" s="335" t="s">
        <v>261</v>
      </c>
      <c r="C36" s="692">
        <v>62248</v>
      </c>
    </row>
    <row r="37" spans="1:3" s="333" customFormat="1" ht="12" customHeight="1">
      <c r="A37" s="13" t="s">
        <v>161</v>
      </c>
      <c r="B37" s="335" t="s">
        <v>262</v>
      </c>
      <c r="C37" s="692">
        <v>9950</v>
      </c>
    </row>
    <row r="38" spans="1:3" s="333" customFormat="1" ht="12" customHeight="1">
      <c r="A38" s="13" t="s">
        <v>162</v>
      </c>
      <c r="B38" s="335" t="s">
        <v>263</v>
      </c>
      <c r="C38" s="241">
        <v>27470</v>
      </c>
    </row>
    <row r="39" spans="1:3" s="333" customFormat="1" ht="12" customHeight="1">
      <c r="A39" s="13" t="s">
        <v>163</v>
      </c>
      <c r="B39" s="335" t="s">
        <v>264</v>
      </c>
      <c r="C39" s="692">
        <v>25435</v>
      </c>
    </row>
    <row r="40" spans="1:3" s="333" customFormat="1" ht="12" customHeight="1">
      <c r="A40" s="13" t="s">
        <v>164</v>
      </c>
      <c r="B40" s="335" t="s">
        <v>265</v>
      </c>
      <c r="C40" s="241">
        <v>21318</v>
      </c>
    </row>
    <row r="41" spans="1:3" s="333" customFormat="1" ht="12" customHeight="1">
      <c r="A41" s="13" t="s">
        <v>165</v>
      </c>
      <c r="B41" s="335" t="s">
        <v>266</v>
      </c>
      <c r="C41" s="241">
        <v>350</v>
      </c>
    </row>
    <row r="42" spans="1:3" s="333" customFormat="1" ht="12" customHeight="1">
      <c r="A42" s="13" t="s">
        <v>257</v>
      </c>
      <c r="B42" s="335" t="s">
        <v>267</v>
      </c>
      <c r="C42" s="244"/>
    </row>
    <row r="43" spans="1:3" s="333" customFormat="1" ht="12" customHeight="1" thickBot="1">
      <c r="A43" s="15" t="s">
        <v>258</v>
      </c>
      <c r="B43" s="336" t="s">
        <v>268</v>
      </c>
      <c r="C43" s="323"/>
    </row>
    <row r="44" spans="1:3" s="333" customFormat="1" ht="12" customHeight="1" thickBot="1">
      <c r="A44" s="19" t="s">
        <v>21</v>
      </c>
      <c r="B44" s="20" t="s">
        <v>269</v>
      </c>
      <c r="C44" s="239">
        <f>SUM(C45:C49)</f>
        <v>0</v>
      </c>
    </row>
    <row r="45" spans="1:3" s="333" customFormat="1" ht="12" customHeight="1">
      <c r="A45" s="14" t="s">
        <v>95</v>
      </c>
      <c r="B45" s="334" t="s">
        <v>273</v>
      </c>
      <c r="C45" s="380"/>
    </row>
    <row r="46" spans="1:3" s="333" customFormat="1" ht="12" customHeight="1">
      <c r="A46" s="13" t="s">
        <v>96</v>
      </c>
      <c r="B46" s="335" t="s">
        <v>274</v>
      </c>
      <c r="C46" s="244"/>
    </row>
    <row r="47" spans="1:3" s="333" customFormat="1" ht="12" customHeight="1">
      <c r="A47" s="13" t="s">
        <v>270</v>
      </c>
      <c r="B47" s="335" t="s">
        <v>275</v>
      </c>
      <c r="C47" s="244"/>
    </row>
    <row r="48" spans="1:3" s="333" customFormat="1" ht="12" customHeight="1">
      <c r="A48" s="13" t="s">
        <v>271</v>
      </c>
      <c r="B48" s="335" t="s">
        <v>276</v>
      </c>
      <c r="C48" s="244"/>
    </row>
    <row r="49" spans="1:3" s="333" customFormat="1" ht="12" customHeight="1" thickBot="1">
      <c r="A49" s="15" t="s">
        <v>272</v>
      </c>
      <c r="B49" s="336" t="s">
        <v>277</v>
      </c>
      <c r="C49" s="323"/>
    </row>
    <row r="50" spans="1:3" s="333" customFormat="1" ht="12" customHeight="1" thickBot="1">
      <c r="A50" s="19" t="s">
        <v>166</v>
      </c>
      <c r="B50" s="20" t="s">
        <v>278</v>
      </c>
      <c r="C50" s="239">
        <f>SUM(C51:C53)</f>
        <v>34165</v>
      </c>
    </row>
    <row r="51" spans="1:3" s="333" customFormat="1" ht="12" customHeight="1">
      <c r="A51" s="14" t="s">
        <v>97</v>
      </c>
      <c r="B51" s="334" t="s">
        <v>279</v>
      </c>
      <c r="C51" s="242"/>
    </row>
    <row r="52" spans="1:3" s="333" customFormat="1" ht="12" customHeight="1">
      <c r="A52" s="13" t="s">
        <v>98</v>
      </c>
      <c r="B52" s="335" t="s">
        <v>280</v>
      </c>
      <c r="C52" s="241"/>
    </row>
    <row r="53" spans="1:3" s="333" customFormat="1" ht="12" customHeight="1">
      <c r="A53" s="13" t="s">
        <v>283</v>
      </c>
      <c r="B53" s="335" t="s">
        <v>281</v>
      </c>
      <c r="C53" s="241">
        <v>34165</v>
      </c>
    </row>
    <row r="54" spans="1:3" s="333" customFormat="1" ht="12" customHeight="1" thickBot="1">
      <c r="A54" s="15" t="s">
        <v>284</v>
      </c>
      <c r="B54" s="336" t="s">
        <v>282</v>
      </c>
      <c r="C54" s="243"/>
    </row>
    <row r="55" spans="1:3" s="333" customFormat="1" ht="12" customHeight="1" thickBot="1">
      <c r="A55" s="19" t="s">
        <v>23</v>
      </c>
      <c r="B55" s="234" t="s">
        <v>285</v>
      </c>
      <c r="C55" s="239">
        <f>SUM(C56:C58)</f>
        <v>12028</v>
      </c>
    </row>
    <row r="56" spans="1:3" s="333" customFormat="1" ht="12" customHeight="1">
      <c r="A56" s="14" t="s">
        <v>167</v>
      </c>
      <c r="B56" s="334" t="s">
        <v>287</v>
      </c>
      <c r="C56" s="244"/>
    </row>
    <row r="57" spans="1:3" s="333" customFormat="1" ht="12" customHeight="1">
      <c r="A57" s="13" t="s">
        <v>168</v>
      </c>
      <c r="B57" s="335" t="s">
        <v>457</v>
      </c>
      <c r="C57" s="244"/>
    </row>
    <row r="58" spans="1:3" s="333" customFormat="1" ht="12" customHeight="1">
      <c r="A58" s="13" t="s">
        <v>201</v>
      </c>
      <c r="B58" s="335" t="s">
        <v>288</v>
      </c>
      <c r="C58" s="244">
        <v>12028</v>
      </c>
    </row>
    <row r="59" spans="1:3" s="333" customFormat="1" ht="12" customHeight="1" thickBot="1">
      <c r="A59" s="15" t="s">
        <v>286</v>
      </c>
      <c r="B59" s="336" t="s">
        <v>289</v>
      </c>
      <c r="C59" s="244"/>
    </row>
    <row r="60" spans="1:3" s="333" customFormat="1" ht="12" customHeight="1" thickBot="1">
      <c r="A60" s="19" t="s">
        <v>24</v>
      </c>
      <c r="B60" s="20" t="s">
        <v>290</v>
      </c>
      <c r="C60" s="245">
        <f>+C5+C12+C19+C26+C33+C44+C50+C55</f>
        <v>1687587</v>
      </c>
    </row>
    <row r="61" spans="1:3" s="333" customFormat="1" ht="12" customHeight="1" thickBot="1">
      <c r="A61" s="337" t="s">
        <v>291</v>
      </c>
      <c r="B61" s="234" t="s">
        <v>292</v>
      </c>
      <c r="C61" s="239">
        <f>SUM(C62:C64)</f>
        <v>0</v>
      </c>
    </row>
    <row r="62" spans="1:3" s="333" customFormat="1" ht="12" customHeight="1">
      <c r="A62" s="14" t="s">
        <v>325</v>
      </c>
      <c r="B62" s="334" t="s">
        <v>293</v>
      </c>
      <c r="C62" s="244"/>
    </row>
    <row r="63" spans="1:3" s="333" customFormat="1" ht="12" customHeight="1">
      <c r="A63" s="13" t="s">
        <v>334</v>
      </c>
      <c r="B63" s="335" t="s">
        <v>294</v>
      </c>
      <c r="C63" s="244"/>
    </row>
    <row r="64" spans="1:3" s="333" customFormat="1" ht="12" customHeight="1" thickBot="1">
      <c r="A64" s="15" t="s">
        <v>335</v>
      </c>
      <c r="B64" s="338" t="s">
        <v>295</v>
      </c>
      <c r="C64" s="244"/>
    </row>
    <row r="65" spans="1:3" s="333" customFormat="1" ht="12" customHeight="1" thickBot="1">
      <c r="A65" s="337" t="s">
        <v>296</v>
      </c>
      <c r="B65" s="234" t="s">
        <v>297</v>
      </c>
      <c r="C65" s="239">
        <f>SUM(C66:C69)</f>
        <v>0</v>
      </c>
    </row>
    <row r="66" spans="1:3" s="333" customFormat="1" ht="12" customHeight="1">
      <c r="A66" s="14" t="s">
        <v>146</v>
      </c>
      <c r="B66" s="334" t="s">
        <v>298</v>
      </c>
      <c r="C66" s="244"/>
    </row>
    <row r="67" spans="1:3" s="333" customFormat="1" ht="12" customHeight="1">
      <c r="A67" s="13" t="s">
        <v>147</v>
      </c>
      <c r="B67" s="335" t="s">
        <v>299</v>
      </c>
      <c r="C67" s="244"/>
    </row>
    <row r="68" spans="1:3" s="333" customFormat="1" ht="12" customHeight="1">
      <c r="A68" s="13" t="s">
        <v>326</v>
      </c>
      <c r="B68" s="335" t="s">
        <v>300</v>
      </c>
      <c r="C68" s="244"/>
    </row>
    <row r="69" spans="1:3" s="333" customFormat="1" ht="12" customHeight="1" thickBot="1">
      <c r="A69" s="15" t="s">
        <v>327</v>
      </c>
      <c r="B69" s="336" t="s">
        <v>301</v>
      </c>
      <c r="C69" s="244"/>
    </row>
    <row r="70" spans="1:3" s="333" customFormat="1" ht="12" customHeight="1" thickBot="1">
      <c r="A70" s="337" t="s">
        <v>302</v>
      </c>
      <c r="B70" s="234" t="s">
        <v>303</v>
      </c>
      <c r="C70" s="239">
        <f>SUM(C71:C72)</f>
        <v>244015</v>
      </c>
    </row>
    <row r="71" spans="1:3" s="333" customFormat="1" ht="12" customHeight="1">
      <c r="A71" s="14" t="s">
        <v>328</v>
      </c>
      <c r="B71" s="334" t="s">
        <v>304</v>
      </c>
      <c r="C71" s="244">
        <v>244015</v>
      </c>
    </row>
    <row r="72" spans="1:3" s="333" customFormat="1" ht="12" customHeight="1" thickBot="1">
      <c r="A72" s="15" t="s">
        <v>329</v>
      </c>
      <c r="B72" s="336" t="s">
        <v>305</v>
      </c>
      <c r="C72" s="244"/>
    </row>
    <row r="73" spans="1:3" s="333" customFormat="1" ht="12" customHeight="1" thickBot="1">
      <c r="A73" s="337" t="s">
        <v>306</v>
      </c>
      <c r="B73" s="234" t="s">
        <v>307</v>
      </c>
      <c r="C73" s="239">
        <f>SUM(C74:C76)</f>
        <v>0</v>
      </c>
    </row>
    <row r="74" spans="1:3" s="333" customFormat="1" ht="12" customHeight="1">
      <c r="A74" s="14" t="s">
        <v>330</v>
      </c>
      <c r="B74" s="334" t="s">
        <v>308</v>
      </c>
      <c r="C74" s="244"/>
    </row>
    <row r="75" spans="1:3" s="333" customFormat="1" ht="12" customHeight="1">
      <c r="A75" s="13" t="s">
        <v>331</v>
      </c>
      <c r="B75" s="335" t="s">
        <v>309</v>
      </c>
      <c r="C75" s="244"/>
    </row>
    <row r="76" spans="1:3" s="333" customFormat="1" ht="12" customHeight="1" thickBot="1">
      <c r="A76" s="15" t="s">
        <v>332</v>
      </c>
      <c r="B76" s="336" t="s">
        <v>310</v>
      </c>
      <c r="C76" s="244"/>
    </row>
    <row r="77" spans="1:3" s="333" customFormat="1" ht="12" customHeight="1" thickBot="1">
      <c r="A77" s="337" t="s">
        <v>311</v>
      </c>
      <c r="B77" s="234" t="s">
        <v>333</v>
      </c>
      <c r="C77" s="239">
        <f>SUM(C78:C81)</f>
        <v>0</v>
      </c>
    </row>
    <row r="78" spans="1:3" s="333" customFormat="1" ht="12" customHeight="1">
      <c r="A78" s="339" t="s">
        <v>312</v>
      </c>
      <c r="B78" s="334" t="s">
        <v>313</v>
      </c>
      <c r="C78" s="244"/>
    </row>
    <row r="79" spans="1:3" s="333" customFormat="1" ht="12" customHeight="1">
      <c r="A79" s="340" t="s">
        <v>314</v>
      </c>
      <c r="B79" s="335" t="s">
        <v>315</v>
      </c>
      <c r="C79" s="244"/>
    </row>
    <row r="80" spans="1:3" s="333" customFormat="1" ht="13.5" customHeight="1">
      <c r="A80" s="340" t="s">
        <v>316</v>
      </c>
      <c r="B80" s="335" t="s">
        <v>317</v>
      </c>
      <c r="C80" s="244"/>
    </row>
    <row r="81" spans="1:3" s="333" customFormat="1" ht="15.75" customHeight="1" thickBot="1">
      <c r="A81" s="341" t="s">
        <v>318</v>
      </c>
      <c r="B81" s="336" t="s">
        <v>319</v>
      </c>
      <c r="C81" s="244"/>
    </row>
    <row r="82" spans="1:3" s="333" customFormat="1" ht="16.5" customHeight="1" thickBot="1">
      <c r="A82" s="337" t="s">
        <v>320</v>
      </c>
      <c r="B82" s="234" t="s">
        <v>321</v>
      </c>
      <c r="C82" s="381"/>
    </row>
    <row r="83" spans="1:3" s="333" customFormat="1" ht="83.25" customHeight="1" thickBot="1">
      <c r="A83" s="337" t="s">
        <v>322</v>
      </c>
      <c r="B83" s="342" t="s">
        <v>323</v>
      </c>
      <c r="C83" s="245">
        <f>+C61+C65+C70+C73+C77+C82</f>
        <v>244015</v>
      </c>
    </row>
    <row r="84" spans="1:3" ht="16.5" customHeight="1" thickBot="1">
      <c r="A84" s="343" t="s">
        <v>336</v>
      </c>
      <c r="B84" s="344" t="s">
        <v>324</v>
      </c>
      <c r="C84" s="245">
        <f>+C60+C83</f>
        <v>1931602</v>
      </c>
    </row>
    <row r="85" spans="1:3" s="345" customFormat="1" ht="16.5" customHeight="1">
      <c r="A85" s="4"/>
      <c r="B85" s="5"/>
      <c r="C85" s="246"/>
    </row>
    <row r="86" spans="1:3" ht="37.5" customHeight="1">
      <c r="A86" s="742" t="s">
        <v>45</v>
      </c>
      <c r="B86" s="742"/>
      <c r="C86" s="742"/>
    </row>
    <row r="87" spans="1:3" s="332" customFormat="1" ht="12" customHeight="1" thickBot="1">
      <c r="A87" s="744" t="s">
        <v>149</v>
      </c>
      <c r="B87" s="744"/>
      <c r="C87" s="125" t="s">
        <v>200</v>
      </c>
    </row>
    <row r="88" spans="1:3" ht="12" customHeight="1" thickBot="1">
      <c r="A88" s="22" t="s">
        <v>71</v>
      </c>
      <c r="B88" s="23" t="s">
        <v>46</v>
      </c>
      <c r="C88" s="40" t="s">
        <v>225</v>
      </c>
    </row>
    <row r="89" spans="1:3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16</v>
      </c>
      <c r="B90" s="30" t="s">
        <v>339</v>
      </c>
      <c r="C90" s="238">
        <f>SUM(C91:C95)</f>
        <v>1446172</v>
      </c>
    </row>
    <row r="91" spans="1:3" ht="12" customHeight="1">
      <c r="A91" s="16" t="s">
        <v>99</v>
      </c>
      <c r="B91" s="9" t="s">
        <v>47</v>
      </c>
      <c r="C91" s="693">
        <v>480280</v>
      </c>
    </row>
    <row r="92" spans="1:3" ht="12" customHeight="1">
      <c r="A92" s="13" t="s">
        <v>100</v>
      </c>
      <c r="B92" s="7" t="s">
        <v>169</v>
      </c>
      <c r="C92" s="692">
        <v>113618</v>
      </c>
    </row>
    <row r="93" spans="1:3" ht="12" customHeight="1">
      <c r="A93" s="13" t="s">
        <v>101</v>
      </c>
      <c r="B93" s="7" t="s">
        <v>137</v>
      </c>
      <c r="C93" s="694">
        <v>471922</v>
      </c>
    </row>
    <row r="94" spans="1:3" ht="12" customHeight="1">
      <c r="A94" s="13" t="s">
        <v>102</v>
      </c>
      <c r="B94" s="10" t="s">
        <v>170</v>
      </c>
      <c r="C94" s="243">
        <v>252000</v>
      </c>
    </row>
    <row r="95" spans="1:3" ht="12" customHeight="1">
      <c r="A95" s="13" t="s">
        <v>113</v>
      </c>
      <c r="B95" s="18" t="s">
        <v>171</v>
      </c>
      <c r="C95" s="694">
        <v>128352</v>
      </c>
    </row>
    <row r="96" spans="1:3" ht="12" customHeight="1">
      <c r="A96" s="13" t="s">
        <v>103</v>
      </c>
      <c r="B96" s="7" t="s">
        <v>340</v>
      </c>
      <c r="C96" s="694">
        <v>10965</v>
      </c>
    </row>
    <row r="97" spans="1:3" ht="12" customHeight="1">
      <c r="A97" s="13" t="s">
        <v>104</v>
      </c>
      <c r="B97" s="127" t="s">
        <v>341</v>
      </c>
      <c r="C97" s="243"/>
    </row>
    <row r="98" spans="1:3" ht="12" customHeight="1">
      <c r="A98" s="13" t="s">
        <v>114</v>
      </c>
      <c r="B98" s="128" t="s">
        <v>342</v>
      </c>
      <c r="C98" s="243"/>
    </row>
    <row r="99" spans="1:3" ht="12" customHeight="1">
      <c r="A99" s="13" t="s">
        <v>115</v>
      </c>
      <c r="B99" s="128" t="s">
        <v>343</v>
      </c>
      <c r="C99" s="243"/>
    </row>
    <row r="100" spans="1:3" ht="12" customHeight="1">
      <c r="A100" s="13" t="s">
        <v>116</v>
      </c>
      <c r="B100" s="127" t="s">
        <v>344</v>
      </c>
      <c r="C100" s="243">
        <v>104040</v>
      </c>
    </row>
    <row r="101" spans="1:3" ht="12" customHeight="1">
      <c r="A101" s="13" t="s">
        <v>117</v>
      </c>
      <c r="B101" s="127" t="s">
        <v>345</v>
      </c>
      <c r="C101" s="243"/>
    </row>
    <row r="102" spans="1:3" ht="12" customHeight="1">
      <c r="A102" s="13" t="s">
        <v>119</v>
      </c>
      <c r="B102" s="128" t="s">
        <v>346</v>
      </c>
      <c r="C102" s="243"/>
    </row>
    <row r="103" spans="1:3" ht="12" customHeight="1">
      <c r="A103" s="12" t="s">
        <v>172</v>
      </c>
      <c r="B103" s="129" t="s">
        <v>347</v>
      </c>
      <c r="C103" s="243"/>
    </row>
    <row r="104" spans="1:3" ht="12" customHeight="1">
      <c r="A104" s="13" t="s">
        <v>337</v>
      </c>
      <c r="B104" s="129" t="s">
        <v>348</v>
      </c>
      <c r="C104" s="243"/>
    </row>
    <row r="105" spans="1:3" ht="12" customHeight="1" thickBot="1">
      <c r="A105" s="17" t="s">
        <v>338</v>
      </c>
      <c r="B105" s="130" t="s">
        <v>349</v>
      </c>
      <c r="C105" s="695">
        <v>13347</v>
      </c>
    </row>
    <row r="106" spans="1:3" ht="12" customHeight="1" thickBot="1">
      <c r="A106" s="19" t="s">
        <v>17</v>
      </c>
      <c r="B106" s="29" t="s">
        <v>350</v>
      </c>
      <c r="C106" s="239">
        <f>+C107+C109+C111</f>
        <v>41760</v>
      </c>
    </row>
    <row r="107" spans="1:3" ht="12" customHeight="1">
      <c r="A107" s="14" t="s">
        <v>105</v>
      </c>
      <c r="B107" s="7" t="s">
        <v>199</v>
      </c>
      <c r="C107" s="242">
        <v>32479</v>
      </c>
    </row>
    <row r="108" spans="1:3" ht="12" customHeight="1">
      <c r="A108" s="14" t="s">
        <v>106</v>
      </c>
      <c r="B108" s="11" t="s">
        <v>354</v>
      </c>
      <c r="C108" s="242"/>
    </row>
    <row r="109" spans="1:3" ht="12" customHeight="1">
      <c r="A109" s="14" t="s">
        <v>107</v>
      </c>
      <c r="B109" s="11" t="s">
        <v>173</v>
      </c>
      <c r="C109" s="692">
        <v>1541</v>
      </c>
    </row>
    <row r="110" spans="1:3" ht="12" customHeight="1">
      <c r="A110" s="14" t="s">
        <v>108</v>
      </c>
      <c r="B110" s="11" t="s">
        <v>355</v>
      </c>
      <c r="C110" s="218"/>
    </row>
    <row r="111" spans="1:3" ht="12" customHeight="1">
      <c r="A111" s="14" t="s">
        <v>109</v>
      </c>
      <c r="B111" s="236" t="s">
        <v>202</v>
      </c>
      <c r="C111" s="218">
        <v>7740</v>
      </c>
    </row>
    <row r="112" spans="1:3" ht="15.75">
      <c r="A112" s="14" t="s">
        <v>118</v>
      </c>
      <c r="B112" s="235" t="s">
        <v>458</v>
      </c>
      <c r="C112" s="218"/>
    </row>
    <row r="113" spans="1:3" ht="12" customHeight="1">
      <c r="A113" s="14" t="s">
        <v>120</v>
      </c>
      <c r="B113" s="330" t="s">
        <v>360</v>
      </c>
      <c r="C113" s="218"/>
    </row>
    <row r="114" spans="1:3" ht="12" customHeight="1">
      <c r="A114" s="14" t="s">
        <v>174</v>
      </c>
      <c r="B114" s="128" t="s">
        <v>343</v>
      </c>
      <c r="C114" s="218"/>
    </row>
    <row r="115" spans="1:3" ht="12" customHeight="1">
      <c r="A115" s="14" t="s">
        <v>175</v>
      </c>
      <c r="B115" s="128" t="s">
        <v>359</v>
      </c>
      <c r="C115" s="218"/>
    </row>
    <row r="116" spans="1:3" ht="12" customHeight="1">
      <c r="A116" s="14" t="s">
        <v>176</v>
      </c>
      <c r="B116" s="128" t="s">
        <v>358</v>
      </c>
      <c r="C116" s="218"/>
    </row>
    <row r="117" spans="1:3" ht="15.75">
      <c r="A117" s="14" t="s">
        <v>351</v>
      </c>
      <c r="B117" s="128" t="s">
        <v>346</v>
      </c>
      <c r="C117" s="218"/>
    </row>
    <row r="118" spans="1:3" ht="12" customHeight="1">
      <c r="A118" s="14" t="s">
        <v>352</v>
      </c>
      <c r="B118" s="128" t="s">
        <v>357</v>
      </c>
      <c r="C118" s="218"/>
    </row>
    <row r="119" spans="1:3" ht="12" customHeight="1" thickBot="1">
      <c r="A119" s="12" t="s">
        <v>353</v>
      </c>
      <c r="B119" s="128" t="s">
        <v>356</v>
      </c>
      <c r="C119" s="219">
        <v>7740</v>
      </c>
    </row>
    <row r="120" spans="1:3" ht="12" customHeight="1" thickBot="1">
      <c r="A120" s="19" t="s">
        <v>18</v>
      </c>
      <c r="B120" s="122" t="s">
        <v>361</v>
      </c>
      <c r="C120" s="239">
        <f>+C121+C122</f>
        <v>130593</v>
      </c>
    </row>
    <row r="121" spans="1:3" ht="12" customHeight="1">
      <c r="A121" s="14" t="s">
        <v>88</v>
      </c>
      <c r="B121" s="8" t="s">
        <v>58</v>
      </c>
      <c r="C121" s="696">
        <v>13508</v>
      </c>
    </row>
    <row r="122" spans="1:3" ht="12" customHeight="1" thickBot="1">
      <c r="A122" s="15" t="s">
        <v>89</v>
      </c>
      <c r="B122" s="11" t="s">
        <v>59</v>
      </c>
      <c r="C122" s="694">
        <v>117085</v>
      </c>
    </row>
    <row r="123" spans="1:3" ht="12" customHeight="1" thickBot="1">
      <c r="A123" s="19" t="s">
        <v>19</v>
      </c>
      <c r="B123" s="122" t="s">
        <v>362</v>
      </c>
      <c r="C123" s="239">
        <f>+C90+C106+C120</f>
        <v>1618525</v>
      </c>
    </row>
    <row r="124" spans="1:3" ht="12" customHeight="1" thickBot="1">
      <c r="A124" s="19" t="s">
        <v>20</v>
      </c>
      <c r="B124" s="122" t="s">
        <v>363</v>
      </c>
      <c r="C124" s="239">
        <f>+C125+C126+C127</f>
        <v>0</v>
      </c>
    </row>
    <row r="125" spans="1:3" ht="12" customHeight="1">
      <c r="A125" s="14" t="s">
        <v>92</v>
      </c>
      <c r="B125" s="8" t="s">
        <v>364</v>
      </c>
      <c r="C125" s="218"/>
    </row>
    <row r="126" spans="1:3" ht="12" customHeight="1">
      <c r="A126" s="14" t="s">
        <v>93</v>
      </c>
      <c r="B126" s="8" t="s">
        <v>365</v>
      </c>
      <c r="C126" s="218"/>
    </row>
    <row r="127" spans="1:3" ht="12" customHeight="1" thickBot="1">
      <c r="A127" s="12" t="s">
        <v>94</v>
      </c>
      <c r="B127" s="6" t="s">
        <v>366</v>
      </c>
      <c r="C127" s="218"/>
    </row>
    <row r="128" spans="1:3" ht="12" customHeight="1" thickBot="1">
      <c r="A128" s="19" t="s">
        <v>21</v>
      </c>
      <c r="B128" s="122" t="s">
        <v>416</v>
      </c>
      <c r="C128" s="239">
        <f>+C129+C130+C131+C132</f>
        <v>0</v>
      </c>
    </row>
    <row r="129" spans="1:3" ht="12" customHeight="1">
      <c r="A129" s="14" t="s">
        <v>95</v>
      </c>
      <c r="B129" s="8" t="s">
        <v>367</v>
      </c>
      <c r="C129" s="218"/>
    </row>
    <row r="130" spans="1:3" ht="12" customHeight="1">
      <c r="A130" s="14" t="s">
        <v>96</v>
      </c>
      <c r="B130" s="8" t="s">
        <v>368</v>
      </c>
      <c r="C130" s="218"/>
    </row>
    <row r="131" spans="1:3" ht="12" customHeight="1">
      <c r="A131" s="14" t="s">
        <v>270</v>
      </c>
      <c r="B131" s="8" t="s">
        <v>369</v>
      </c>
      <c r="C131" s="218"/>
    </row>
    <row r="132" spans="1:3" ht="12" customHeight="1" thickBot="1">
      <c r="A132" s="12" t="s">
        <v>271</v>
      </c>
      <c r="B132" s="6" t="s">
        <v>370</v>
      </c>
      <c r="C132" s="218"/>
    </row>
    <row r="133" spans="1:3" ht="12" customHeight="1" thickBot="1">
      <c r="A133" s="19" t="s">
        <v>22</v>
      </c>
      <c r="B133" s="122" t="s">
        <v>371</v>
      </c>
      <c r="C133" s="245">
        <f>+C134+C135+C136+C137</f>
        <v>0</v>
      </c>
    </row>
    <row r="134" spans="1:3" ht="12" customHeight="1">
      <c r="A134" s="14" t="s">
        <v>97</v>
      </c>
      <c r="B134" s="8" t="s">
        <v>372</v>
      </c>
      <c r="C134" s="218"/>
    </row>
    <row r="135" spans="1:3" ht="12" customHeight="1">
      <c r="A135" s="14" t="s">
        <v>98</v>
      </c>
      <c r="B135" s="8" t="s">
        <v>382</v>
      </c>
      <c r="C135" s="218"/>
    </row>
    <row r="136" spans="1:3" ht="12" customHeight="1">
      <c r="A136" s="14" t="s">
        <v>283</v>
      </c>
      <c r="B136" s="8" t="s">
        <v>373</v>
      </c>
      <c r="C136" s="218"/>
    </row>
    <row r="137" spans="1:3" ht="12" customHeight="1" thickBot="1">
      <c r="A137" s="12" t="s">
        <v>284</v>
      </c>
      <c r="B137" s="6" t="s">
        <v>374</v>
      </c>
      <c r="C137" s="218"/>
    </row>
    <row r="138" spans="1:3" ht="12" customHeight="1" thickBot="1">
      <c r="A138" s="19" t="s">
        <v>23</v>
      </c>
      <c r="B138" s="122" t="s">
        <v>375</v>
      </c>
      <c r="C138" s="248">
        <f>+C139+C140+C141+C142</f>
        <v>0</v>
      </c>
    </row>
    <row r="139" spans="1:3" ht="12" customHeight="1">
      <c r="A139" s="14" t="s">
        <v>167</v>
      </c>
      <c r="B139" s="8" t="s">
        <v>376</v>
      </c>
      <c r="C139" s="218"/>
    </row>
    <row r="140" spans="1:3" ht="12" customHeight="1">
      <c r="A140" s="14" t="s">
        <v>168</v>
      </c>
      <c r="B140" s="8" t="s">
        <v>377</v>
      </c>
      <c r="C140" s="218"/>
    </row>
    <row r="141" spans="1:9" ht="15" customHeight="1">
      <c r="A141" s="14" t="s">
        <v>201</v>
      </c>
      <c r="B141" s="8" t="s">
        <v>378</v>
      </c>
      <c r="C141" s="218"/>
      <c r="F141" s="347"/>
      <c r="G141" s="348"/>
      <c r="H141" s="348"/>
      <c r="I141" s="348"/>
    </row>
    <row r="142" spans="1:3" s="333" customFormat="1" ht="12.75" customHeight="1" thickBot="1">
      <c r="A142" s="14" t="s">
        <v>286</v>
      </c>
      <c r="B142" s="8" t="s">
        <v>379</v>
      </c>
      <c r="C142" s="218"/>
    </row>
    <row r="143" spans="1:3" ht="7.5" customHeight="1" thickBot="1">
      <c r="A143" s="19" t="s">
        <v>24</v>
      </c>
      <c r="B143" s="122" t="s">
        <v>380</v>
      </c>
      <c r="C143" s="346">
        <f>+C124+C128+C133+C138</f>
        <v>0</v>
      </c>
    </row>
    <row r="144" spans="1:3" ht="16.5" thickBot="1">
      <c r="A144" s="237" t="s">
        <v>25</v>
      </c>
      <c r="B144" s="317" t="s">
        <v>381</v>
      </c>
      <c r="C144" s="346">
        <f>+C123+C143</f>
        <v>1618525</v>
      </c>
    </row>
    <row r="145" ht="15" customHeight="1"/>
    <row r="146" spans="1:4" ht="13.5" customHeight="1">
      <c r="A146" s="743" t="s">
        <v>383</v>
      </c>
      <c r="B146" s="743"/>
      <c r="C146" s="743"/>
      <c r="D146" s="349"/>
    </row>
    <row r="147" spans="1:3" ht="27.75" customHeight="1" thickBot="1">
      <c r="A147" s="741" t="s">
        <v>150</v>
      </c>
      <c r="B147" s="741"/>
      <c r="C147" s="249" t="s">
        <v>200</v>
      </c>
    </row>
    <row r="148" spans="1:3" ht="16.5" thickBot="1">
      <c r="A148" s="19">
        <v>1</v>
      </c>
      <c r="B148" s="29" t="s">
        <v>384</v>
      </c>
      <c r="C148" s="239">
        <f>+C60-C123</f>
        <v>69062</v>
      </c>
    </row>
    <row r="149" spans="1:3" ht="21.75" thickBot="1">
      <c r="A149" s="19" t="s">
        <v>17</v>
      </c>
      <c r="B149" s="29" t="s">
        <v>385</v>
      </c>
      <c r="C149" s="239">
        <f>+C83-C143</f>
        <v>244015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12/2014. (V. 6.)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501</v>
      </c>
      <c r="C2" s="310" t="s">
        <v>500</v>
      </c>
    </row>
    <row r="3" spans="1:3" s="373" customFormat="1" ht="24.75" thickBot="1">
      <c r="A3" s="365" t="s">
        <v>188</v>
      </c>
      <c r="B3" s="296" t="s">
        <v>424</v>
      </c>
      <c r="C3" s="311" t="s">
        <v>51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7132</v>
      </c>
    </row>
    <row r="9" spans="1:3" s="312" customFormat="1" ht="12" customHeight="1">
      <c r="A9" s="366" t="s">
        <v>99</v>
      </c>
      <c r="B9" s="9" t="s">
        <v>259</v>
      </c>
      <c r="C9" s="301">
        <v>50</v>
      </c>
    </row>
    <row r="10" spans="1:3" s="312" customFormat="1" ht="12" customHeight="1">
      <c r="A10" s="367" t="s">
        <v>100</v>
      </c>
      <c r="B10" s="7" t="s">
        <v>260</v>
      </c>
      <c r="C10" s="256">
        <v>1350</v>
      </c>
    </row>
    <row r="11" spans="1:3" s="312" customFormat="1" ht="12" customHeight="1">
      <c r="A11" s="367" t="s">
        <v>101</v>
      </c>
      <c r="B11" s="7" t="s">
        <v>261</v>
      </c>
      <c r="C11" s="256">
        <v>25</v>
      </c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/>
    </row>
    <row r="14" spans="1:3" s="312" customFormat="1" ht="12" customHeight="1">
      <c r="A14" s="367" t="s">
        <v>103</v>
      </c>
      <c r="B14" s="7" t="s">
        <v>426</v>
      </c>
      <c r="C14" s="256">
        <v>371</v>
      </c>
    </row>
    <row r="15" spans="1:3" s="312" customFormat="1" ht="12" customHeight="1">
      <c r="A15" s="367" t="s">
        <v>104</v>
      </c>
      <c r="B15" s="6" t="s">
        <v>427</v>
      </c>
      <c r="C15" s="256">
        <v>5336</v>
      </c>
    </row>
    <row r="16" spans="1:3" s="312" customFormat="1" ht="12" customHeight="1">
      <c r="A16" s="367" t="s">
        <v>114</v>
      </c>
      <c r="B16" s="7" t="s">
        <v>266</v>
      </c>
      <c r="C16" s="302"/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257"/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11014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>
        <v>11014</v>
      </c>
    </row>
    <row r="23" spans="1:3" s="376" customFormat="1" ht="12" customHeight="1" thickBot="1">
      <c r="A23" s="367" t="s">
        <v>108</v>
      </c>
      <c r="B23" s="7" t="s">
        <v>2</v>
      </c>
      <c r="C23" s="256"/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/>
    </row>
    <row r="34" spans="1:3" s="312" customFormat="1" ht="12" customHeight="1" thickBot="1">
      <c r="A34" s="169" t="s">
        <v>22</v>
      </c>
      <c r="B34" s="122" t="s">
        <v>435</v>
      </c>
      <c r="C34" s="303"/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18146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10746</v>
      </c>
    </row>
    <row r="37" spans="1:3" s="312" customFormat="1" ht="12" customHeight="1">
      <c r="A37" s="368" t="s">
        <v>438</v>
      </c>
      <c r="B37" s="369" t="s">
        <v>209</v>
      </c>
      <c r="C37" s="75">
        <v>10746</v>
      </c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28892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36788</v>
      </c>
    </row>
    <row r="45" spans="1:3" ht="12" customHeight="1">
      <c r="A45" s="367" t="s">
        <v>99</v>
      </c>
      <c r="B45" s="8" t="s">
        <v>47</v>
      </c>
      <c r="C45" s="75">
        <f>SUM(13304+826)</f>
        <v>14130</v>
      </c>
    </row>
    <row r="46" spans="1:3" ht="12" customHeight="1">
      <c r="A46" s="367" t="s">
        <v>100</v>
      </c>
      <c r="B46" s="7" t="s">
        <v>169</v>
      </c>
      <c r="C46" s="77">
        <f>SUM(3526+223)</f>
        <v>3749</v>
      </c>
    </row>
    <row r="47" spans="1:3" ht="12" customHeight="1">
      <c r="A47" s="367" t="s">
        <v>101</v>
      </c>
      <c r="B47" s="7" t="s">
        <v>137</v>
      </c>
      <c r="C47" s="77">
        <f>SUM(16636+2273)</f>
        <v>18909</v>
      </c>
    </row>
    <row r="48" spans="1:3" ht="12" customHeight="1">
      <c r="A48" s="367" t="s">
        <v>102</v>
      </c>
      <c r="B48" s="7" t="s">
        <v>170</v>
      </c>
      <c r="C48" s="77"/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6422</v>
      </c>
    </row>
    <row r="51" spans="1:3" s="377" customFormat="1" ht="12" customHeight="1">
      <c r="A51" s="367" t="s">
        <v>105</v>
      </c>
      <c r="B51" s="8" t="s">
        <v>199</v>
      </c>
      <c r="C51" s="75">
        <v>6422</v>
      </c>
    </row>
    <row r="52" spans="1:3" ht="12" customHeight="1">
      <c r="A52" s="367" t="s">
        <v>106</v>
      </c>
      <c r="B52" s="7" t="s">
        <v>173</v>
      </c>
      <c r="C52" s="77"/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43210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120">
        <f>SUM(6+1)</f>
        <v>7</v>
      </c>
    </row>
    <row r="58" spans="1:3" ht="14.25" customHeight="1" thickBot="1">
      <c r="A58" s="214" t="s">
        <v>192</v>
      </c>
      <c r="B58" s="215"/>
      <c r="C58" s="12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12/2014. (V. 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28" sqref="E28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499</v>
      </c>
      <c r="C2" s="310" t="s">
        <v>500</v>
      </c>
    </row>
    <row r="3" spans="1:3" s="373" customFormat="1" ht="24.75" thickBot="1">
      <c r="A3" s="365" t="s">
        <v>188</v>
      </c>
      <c r="B3" s="296" t="s">
        <v>447</v>
      </c>
      <c r="C3" s="311" t="s">
        <v>60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2592</v>
      </c>
    </row>
    <row r="9" spans="1:3" s="312" customFormat="1" ht="12" customHeight="1">
      <c r="A9" s="366" t="s">
        <v>99</v>
      </c>
      <c r="B9" s="9" t="s">
        <v>259</v>
      </c>
      <c r="C9" s="301">
        <v>50</v>
      </c>
    </row>
    <row r="10" spans="1:3" s="312" customFormat="1" ht="12" customHeight="1">
      <c r="A10" s="367" t="s">
        <v>100</v>
      </c>
      <c r="B10" s="7" t="s">
        <v>260</v>
      </c>
      <c r="C10" s="256">
        <v>1350</v>
      </c>
    </row>
    <row r="11" spans="1:3" s="312" customFormat="1" ht="12" customHeight="1">
      <c r="A11" s="367" t="s">
        <v>101</v>
      </c>
      <c r="B11" s="7" t="s">
        <v>261</v>
      </c>
      <c r="C11" s="256">
        <v>25</v>
      </c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/>
    </row>
    <row r="14" spans="1:3" s="312" customFormat="1" ht="12" customHeight="1">
      <c r="A14" s="367" t="s">
        <v>103</v>
      </c>
      <c r="B14" s="7" t="s">
        <v>426</v>
      </c>
      <c r="C14" s="256">
        <v>371</v>
      </c>
    </row>
    <row r="15" spans="1:3" s="312" customFormat="1" ht="12" customHeight="1">
      <c r="A15" s="367" t="s">
        <v>104</v>
      </c>
      <c r="B15" s="6" t="s">
        <v>427</v>
      </c>
      <c r="C15" s="256">
        <v>796</v>
      </c>
    </row>
    <row r="16" spans="1:3" s="312" customFormat="1" ht="12" customHeight="1">
      <c r="A16" s="367" t="s">
        <v>114</v>
      </c>
      <c r="B16" s="7" t="s">
        <v>266</v>
      </c>
      <c r="C16" s="302"/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257"/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200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>
        <v>200</v>
      </c>
    </row>
    <row r="23" spans="1:3" s="376" customFormat="1" ht="12" customHeight="1" thickBot="1">
      <c r="A23" s="367" t="s">
        <v>108</v>
      </c>
      <c r="B23" s="7" t="s">
        <v>2</v>
      </c>
      <c r="C23" s="256"/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/>
    </row>
    <row r="34" spans="1:3" s="312" customFormat="1" ht="12" customHeight="1" thickBot="1">
      <c r="A34" s="169" t="s">
        <v>22</v>
      </c>
      <c r="B34" s="122" t="s">
        <v>435</v>
      </c>
      <c r="C34" s="303"/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2792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246</v>
      </c>
    </row>
    <row r="37" spans="1:3" s="312" customFormat="1" ht="12" customHeight="1">
      <c r="A37" s="368" t="s">
        <v>438</v>
      </c>
      <c r="B37" s="369" t="s">
        <v>209</v>
      </c>
      <c r="C37" s="75">
        <v>246</v>
      </c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3038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21045</v>
      </c>
    </row>
    <row r="45" spans="1:3" ht="12" customHeight="1">
      <c r="A45" s="367" t="s">
        <v>99</v>
      </c>
      <c r="B45" s="8" t="s">
        <v>47</v>
      </c>
      <c r="C45" s="75">
        <f>SUM(9014+826)</f>
        <v>9840</v>
      </c>
    </row>
    <row r="46" spans="1:3" ht="12" customHeight="1">
      <c r="A46" s="367" t="s">
        <v>100</v>
      </c>
      <c r="B46" s="7" t="s">
        <v>169</v>
      </c>
      <c r="C46" s="77">
        <f>SUM(2449+223)</f>
        <v>2672</v>
      </c>
    </row>
    <row r="47" spans="1:3" ht="12" customHeight="1">
      <c r="A47" s="367" t="s">
        <v>101</v>
      </c>
      <c r="B47" s="7" t="s">
        <v>137</v>
      </c>
      <c r="C47" s="77">
        <f>SUM(6260+2273)</f>
        <v>8533</v>
      </c>
    </row>
    <row r="48" spans="1:3" ht="12" customHeight="1">
      <c r="A48" s="367" t="s">
        <v>102</v>
      </c>
      <c r="B48" s="7" t="s">
        <v>170</v>
      </c>
      <c r="C48" s="77"/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0</v>
      </c>
    </row>
    <row r="51" spans="1:3" s="377" customFormat="1" ht="12" customHeight="1">
      <c r="A51" s="367" t="s">
        <v>105</v>
      </c>
      <c r="B51" s="8" t="s">
        <v>199</v>
      </c>
      <c r="C51" s="75"/>
    </row>
    <row r="52" spans="1:3" ht="12" customHeight="1">
      <c r="A52" s="367" t="s">
        <v>106</v>
      </c>
      <c r="B52" s="7" t="s">
        <v>173</v>
      </c>
      <c r="C52" s="77"/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21045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120">
        <v>6</v>
      </c>
    </row>
    <row r="58" spans="1:3" ht="14.25" customHeight="1" thickBot="1">
      <c r="A58" s="214" t="s">
        <v>192</v>
      </c>
      <c r="B58" s="215"/>
      <c r="C58" s="12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12/2014.(V. 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502</v>
      </c>
      <c r="C2" s="310" t="s">
        <v>503</v>
      </c>
    </row>
    <row r="3" spans="1:3" s="373" customFormat="1" ht="24.75" thickBot="1">
      <c r="A3" s="365" t="s">
        <v>188</v>
      </c>
      <c r="B3" s="296" t="s">
        <v>424</v>
      </c>
      <c r="C3" s="311" t="s">
        <v>51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137822</v>
      </c>
    </row>
    <row r="9" spans="1:3" s="312" customFormat="1" ht="12" customHeight="1">
      <c r="A9" s="366" t="s">
        <v>99</v>
      </c>
      <c r="B9" s="9" t="s">
        <v>259</v>
      </c>
      <c r="C9" s="301">
        <v>13306</v>
      </c>
    </row>
    <row r="10" spans="1:3" s="312" customFormat="1" ht="12" customHeight="1">
      <c r="A10" s="367" t="s">
        <v>100</v>
      </c>
      <c r="B10" s="7" t="s">
        <v>260</v>
      </c>
      <c r="C10" s="256">
        <f>SUM(16480+3330)</f>
        <v>19810</v>
      </c>
    </row>
    <row r="11" spans="1:3" s="312" customFormat="1" ht="12" customHeight="1">
      <c r="A11" s="367" t="s">
        <v>101</v>
      </c>
      <c r="B11" s="7" t="s">
        <v>261</v>
      </c>
      <c r="C11" s="256">
        <v>54586</v>
      </c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>
        <v>17444</v>
      </c>
    </row>
    <row r="14" spans="1:3" s="312" customFormat="1" ht="12" customHeight="1">
      <c r="A14" s="367" t="s">
        <v>103</v>
      </c>
      <c r="B14" s="7" t="s">
        <v>426</v>
      </c>
      <c r="C14" s="256">
        <v>19072</v>
      </c>
    </row>
    <row r="15" spans="1:3" s="312" customFormat="1" ht="12" customHeight="1">
      <c r="A15" s="367" t="s">
        <v>104</v>
      </c>
      <c r="B15" s="6" t="s">
        <v>427</v>
      </c>
      <c r="C15" s="256">
        <v>13284</v>
      </c>
    </row>
    <row r="16" spans="1:3" s="312" customFormat="1" ht="12" customHeight="1">
      <c r="A16" s="367" t="s">
        <v>114</v>
      </c>
      <c r="B16" s="7" t="s">
        <v>266</v>
      </c>
      <c r="C16" s="302">
        <v>40</v>
      </c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257">
        <v>280</v>
      </c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5170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>
        <v>5170</v>
      </c>
    </row>
    <row r="23" spans="1:3" s="376" customFormat="1" ht="12" customHeight="1" thickBot="1">
      <c r="A23" s="367" t="s">
        <v>108</v>
      </c>
      <c r="B23" s="7" t="s">
        <v>2</v>
      </c>
      <c r="C23" s="256">
        <v>3133</v>
      </c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/>
    </row>
    <row r="34" spans="1:3" s="312" customFormat="1" ht="12" customHeight="1" thickBot="1">
      <c r="A34" s="169" t="s">
        <v>22</v>
      </c>
      <c r="B34" s="122" t="s">
        <v>435</v>
      </c>
      <c r="C34" s="303"/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142992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2762</v>
      </c>
    </row>
    <row r="37" spans="1:3" s="312" customFormat="1" ht="12" customHeight="1">
      <c r="A37" s="368" t="s">
        <v>438</v>
      </c>
      <c r="B37" s="369" t="s">
        <v>209</v>
      </c>
      <c r="C37" s="75">
        <v>2762</v>
      </c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145754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312299</v>
      </c>
    </row>
    <row r="45" spans="1:3" ht="12" customHeight="1">
      <c r="A45" s="367" t="s">
        <v>99</v>
      </c>
      <c r="B45" s="8" t="s">
        <v>47</v>
      </c>
      <c r="C45" s="75">
        <f>SUM(53171+1986)</f>
        <v>55157</v>
      </c>
    </row>
    <row r="46" spans="1:3" ht="12" customHeight="1">
      <c r="A46" s="367" t="s">
        <v>100</v>
      </c>
      <c r="B46" s="7" t="s">
        <v>169</v>
      </c>
      <c r="C46" s="77">
        <f>SUM(15863+506)</f>
        <v>16369</v>
      </c>
    </row>
    <row r="47" spans="1:3" ht="12" customHeight="1">
      <c r="A47" s="367" t="s">
        <v>101</v>
      </c>
      <c r="B47" s="7" t="s">
        <v>137</v>
      </c>
      <c r="C47" s="77">
        <f>SUM(239859+914)</f>
        <v>240773</v>
      </c>
    </row>
    <row r="48" spans="1:3" ht="12" customHeight="1">
      <c r="A48" s="367" t="s">
        <v>102</v>
      </c>
      <c r="B48" s="7" t="s">
        <v>170</v>
      </c>
      <c r="C48" s="77"/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7506</v>
      </c>
    </row>
    <row r="51" spans="1:3" s="377" customFormat="1" ht="12" customHeight="1">
      <c r="A51" s="367" t="s">
        <v>105</v>
      </c>
      <c r="B51" s="8" t="s">
        <v>199</v>
      </c>
      <c r="C51" s="75">
        <v>4966</v>
      </c>
    </row>
    <row r="52" spans="1:3" ht="12" customHeight="1">
      <c r="A52" s="367" t="s">
        <v>106</v>
      </c>
      <c r="B52" s="7" t="s">
        <v>173</v>
      </c>
      <c r="C52" s="77">
        <v>2540</v>
      </c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319805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402">
        <v>25.5</v>
      </c>
    </row>
    <row r="58" spans="1:3" ht="14.25" customHeight="1" thickBot="1">
      <c r="A58" s="214" t="s">
        <v>192</v>
      </c>
      <c r="B58" s="215"/>
      <c r="C58" s="120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 12/2014.(V. 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504</v>
      </c>
      <c r="C2" s="310" t="s">
        <v>61</v>
      </c>
    </row>
    <row r="3" spans="1:3" s="373" customFormat="1" ht="24.75" thickBot="1">
      <c r="A3" s="365" t="s">
        <v>188</v>
      </c>
      <c r="B3" s="296" t="s">
        <v>447</v>
      </c>
      <c r="C3" s="311" t="s">
        <v>60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109714</v>
      </c>
    </row>
    <row r="9" spans="1:3" s="312" customFormat="1" ht="12" customHeight="1">
      <c r="A9" s="366" t="s">
        <v>99</v>
      </c>
      <c r="B9" s="9" t="s">
        <v>259</v>
      </c>
      <c r="C9" s="301"/>
    </row>
    <row r="10" spans="1:3" s="312" customFormat="1" ht="12" customHeight="1">
      <c r="A10" s="367" t="s">
        <v>100</v>
      </c>
      <c r="B10" s="7" t="s">
        <v>260</v>
      </c>
      <c r="C10" s="256">
        <f>SUM(2220+3330)</f>
        <v>5550</v>
      </c>
    </row>
    <row r="11" spans="1:3" s="312" customFormat="1" ht="12" customHeight="1">
      <c r="A11" s="367" t="s">
        <v>101</v>
      </c>
      <c r="B11" s="7" t="s">
        <v>261</v>
      </c>
      <c r="C11" s="256">
        <v>54380</v>
      </c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>
        <v>17444</v>
      </c>
    </row>
    <row r="14" spans="1:3" s="312" customFormat="1" ht="12" customHeight="1">
      <c r="A14" s="367" t="s">
        <v>103</v>
      </c>
      <c r="B14" s="7" t="s">
        <v>426</v>
      </c>
      <c r="C14" s="256">
        <v>19016</v>
      </c>
    </row>
    <row r="15" spans="1:3" s="312" customFormat="1" ht="12" customHeight="1">
      <c r="A15" s="367" t="s">
        <v>104</v>
      </c>
      <c r="B15" s="6" t="s">
        <v>427</v>
      </c>
      <c r="C15" s="256">
        <v>13284</v>
      </c>
    </row>
    <row r="16" spans="1:3" s="312" customFormat="1" ht="12" customHeight="1">
      <c r="A16" s="367" t="s">
        <v>114</v>
      </c>
      <c r="B16" s="7" t="s">
        <v>266</v>
      </c>
      <c r="C16" s="302">
        <v>40</v>
      </c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257"/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2037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>
        <v>2037</v>
      </c>
    </row>
    <row r="23" spans="1:3" s="376" customFormat="1" ht="12" customHeight="1" thickBot="1">
      <c r="A23" s="367" t="s">
        <v>108</v>
      </c>
      <c r="B23" s="7" t="s">
        <v>2</v>
      </c>
      <c r="C23" s="256"/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/>
    </row>
    <row r="34" spans="1:3" s="312" customFormat="1" ht="12" customHeight="1" thickBot="1">
      <c r="A34" s="169" t="s">
        <v>22</v>
      </c>
      <c r="B34" s="122" t="s">
        <v>435</v>
      </c>
      <c r="C34" s="303"/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111751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2762</v>
      </c>
    </row>
    <row r="37" spans="1:3" s="312" customFormat="1" ht="12" customHeight="1">
      <c r="A37" s="368" t="s">
        <v>438</v>
      </c>
      <c r="B37" s="369" t="s">
        <v>209</v>
      </c>
      <c r="C37" s="75">
        <v>2762</v>
      </c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114513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265452</v>
      </c>
    </row>
    <row r="45" spans="1:3" ht="12" customHeight="1">
      <c r="A45" s="367" t="s">
        <v>99</v>
      </c>
      <c r="B45" s="8" t="s">
        <v>47</v>
      </c>
      <c r="C45" s="75">
        <f>SUM(45699+1986)</f>
        <v>47685</v>
      </c>
    </row>
    <row r="46" spans="1:3" ht="12" customHeight="1">
      <c r="A46" s="367" t="s">
        <v>100</v>
      </c>
      <c r="B46" s="7" t="s">
        <v>169</v>
      </c>
      <c r="C46" s="77">
        <f>SUM(13827+506)</f>
        <v>14333</v>
      </c>
    </row>
    <row r="47" spans="1:3" ht="12" customHeight="1">
      <c r="A47" s="367" t="s">
        <v>101</v>
      </c>
      <c r="B47" s="7" t="s">
        <v>137</v>
      </c>
      <c r="C47" s="77">
        <f>SUM(202520+914)</f>
        <v>203434</v>
      </c>
    </row>
    <row r="48" spans="1:3" ht="12" customHeight="1">
      <c r="A48" s="367" t="s">
        <v>102</v>
      </c>
      <c r="B48" s="7" t="s">
        <v>170</v>
      </c>
      <c r="C48" s="77"/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3950</v>
      </c>
    </row>
    <row r="51" spans="1:3" s="377" customFormat="1" ht="12" customHeight="1">
      <c r="A51" s="367" t="s">
        <v>105</v>
      </c>
      <c r="B51" s="8" t="s">
        <v>199</v>
      </c>
      <c r="C51" s="75">
        <v>3950</v>
      </c>
    </row>
    <row r="52" spans="1:3" ht="12" customHeight="1">
      <c r="A52" s="367" t="s">
        <v>106</v>
      </c>
      <c r="B52" s="7" t="s">
        <v>173</v>
      </c>
      <c r="C52" s="77"/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269402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402">
        <v>20.5</v>
      </c>
    </row>
    <row r="58" spans="1:3" ht="14.25" customHeight="1" thickBot="1">
      <c r="A58" s="214" t="s">
        <v>192</v>
      </c>
      <c r="B58" s="215"/>
      <c r="C58" s="120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12/2014.(V. 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504</v>
      </c>
      <c r="C2" s="310" t="s">
        <v>61</v>
      </c>
    </row>
    <row r="3" spans="1:3" s="373" customFormat="1" ht="24.75" thickBot="1">
      <c r="A3" s="365" t="s">
        <v>188</v>
      </c>
      <c r="B3" s="296" t="s">
        <v>448</v>
      </c>
      <c r="C3" s="311" t="s">
        <v>61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28108</v>
      </c>
    </row>
    <row r="9" spans="1:3" s="312" customFormat="1" ht="12" customHeight="1">
      <c r="A9" s="366" t="s">
        <v>99</v>
      </c>
      <c r="B9" s="9" t="s">
        <v>259</v>
      </c>
      <c r="C9" s="301">
        <v>13306</v>
      </c>
    </row>
    <row r="10" spans="1:3" s="312" customFormat="1" ht="12" customHeight="1">
      <c r="A10" s="367" t="s">
        <v>100</v>
      </c>
      <c r="B10" s="7" t="s">
        <v>260</v>
      </c>
      <c r="C10" s="256">
        <v>14260</v>
      </c>
    </row>
    <row r="11" spans="1:3" s="312" customFormat="1" ht="12" customHeight="1">
      <c r="A11" s="367" t="s">
        <v>101</v>
      </c>
      <c r="B11" s="7" t="s">
        <v>261</v>
      </c>
      <c r="C11" s="256">
        <v>206</v>
      </c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/>
    </row>
    <row r="14" spans="1:3" s="312" customFormat="1" ht="12" customHeight="1">
      <c r="A14" s="367" t="s">
        <v>103</v>
      </c>
      <c r="B14" s="7" t="s">
        <v>426</v>
      </c>
      <c r="C14" s="256">
        <v>56</v>
      </c>
    </row>
    <row r="15" spans="1:3" s="312" customFormat="1" ht="12" customHeight="1">
      <c r="A15" s="367" t="s">
        <v>104</v>
      </c>
      <c r="B15" s="6" t="s">
        <v>427</v>
      </c>
      <c r="C15" s="256"/>
    </row>
    <row r="16" spans="1:3" s="312" customFormat="1" ht="12" customHeight="1">
      <c r="A16" s="367" t="s">
        <v>114</v>
      </c>
      <c r="B16" s="7" t="s">
        <v>266</v>
      </c>
      <c r="C16" s="302"/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257">
        <v>280</v>
      </c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3133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>
        <v>3133</v>
      </c>
    </row>
    <row r="23" spans="1:3" s="376" customFormat="1" ht="12" customHeight="1" thickBot="1">
      <c r="A23" s="367" t="s">
        <v>108</v>
      </c>
      <c r="B23" s="7" t="s">
        <v>2</v>
      </c>
      <c r="C23" s="256">
        <v>3133</v>
      </c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/>
    </row>
    <row r="34" spans="1:3" s="312" customFormat="1" ht="12" customHeight="1" thickBot="1">
      <c r="A34" s="169" t="s">
        <v>22</v>
      </c>
      <c r="B34" s="122" t="s">
        <v>435</v>
      </c>
      <c r="C34" s="303"/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31241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0</v>
      </c>
    </row>
    <row r="37" spans="1:3" s="312" customFormat="1" ht="12" customHeight="1">
      <c r="A37" s="368" t="s">
        <v>438</v>
      </c>
      <c r="B37" s="369" t="s">
        <v>209</v>
      </c>
      <c r="C37" s="75"/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31241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46847</v>
      </c>
    </row>
    <row r="45" spans="1:3" ht="12" customHeight="1">
      <c r="A45" s="367" t="s">
        <v>99</v>
      </c>
      <c r="B45" s="8" t="s">
        <v>47</v>
      </c>
      <c r="C45" s="75">
        <v>7472</v>
      </c>
    </row>
    <row r="46" spans="1:3" ht="12" customHeight="1">
      <c r="A46" s="367" t="s">
        <v>100</v>
      </c>
      <c r="B46" s="7" t="s">
        <v>169</v>
      </c>
      <c r="C46" s="77">
        <v>2036</v>
      </c>
    </row>
    <row r="47" spans="1:3" ht="12" customHeight="1">
      <c r="A47" s="367" t="s">
        <v>101</v>
      </c>
      <c r="B47" s="7" t="s">
        <v>137</v>
      </c>
      <c r="C47" s="77">
        <v>37339</v>
      </c>
    </row>
    <row r="48" spans="1:3" ht="12" customHeight="1">
      <c r="A48" s="367" t="s">
        <v>102</v>
      </c>
      <c r="B48" s="7" t="s">
        <v>170</v>
      </c>
      <c r="C48" s="77"/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3556</v>
      </c>
    </row>
    <row r="51" spans="1:3" s="377" customFormat="1" ht="12" customHeight="1">
      <c r="A51" s="367" t="s">
        <v>105</v>
      </c>
      <c r="B51" s="8" t="s">
        <v>199</v>
      </c>
      <c r="C51" s="75">
        <v>1016</v>
      </c>
    </row>
    <row r="52" spans="1:3" ht="12" customHeight="1">
      <c r="A52" s="367" t="s">
        <v>106</v>
      </c>
      <c r="B52" s="7" t="s">
        <v>173</v>
      </c>
      <c r="C52" s="77">
        <v>2540</v>
      </c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50403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120">
        <v>5</v>
      </c>
    </row>
    <row r="58" spans="1:3" ht="14.25" customHeight="1" thickBot="1">
      <c r="A58" s="214" t="s">
        <v>192</v>
      </c>
      <c r="B58" s="215"/>
      <c r="C58" s="12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12/2014.(V. 6.) önkorm,ányzati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505</v>
      </c>
      <c r="C2" s="310" t="s">
        <v>506</v>
      </c>
    </row>
    <row r="3" spans="1:3" s="373" customFormat="1" ht="24.75" thickBot="1">
      <c r="A3" s="365" t="s">
        <v>188</v>
      </c>
      <c r="B3" s="296" t="s">
        <v>424</v>
      </c>
      <c r="C3" s="311" t="s">
        <v>51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178836</v>
      </c>
    </row>
    <row r="9" spans="1:3" s="312" customFormat="1" ht="12" customHeight="1">
      <c r="A9" s="366" t="s">
        <v>99</v>
      </c>
      <c r="B9" s="9" t="s">
        <v>259</v>
      </c>
      <c r="C9" s="301"/>
    </row>
    <row r="10" spans="1:3" s="312" customFormat="1" ht="12" customHeight="1">
      <c r="A10" s="367" t="s">
        <v>100</v>
      </c>
      <c r="B10" s="7" t="s">
        <v>260</v>
      </c>
      <c r="C10" s="256">
        <v>25772</v>
      </c>
    </row>
    <row r="11" spans="1:3" s="312" customFormat="1" ht="12" customHeight="1">
      <c r="A11" s="367" t="s">
        <v>101</v>
      </c>
      <c r="B11" s="7" t="s">
        <v>261</v>
      </c>
      <c r="C11" s="256"/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>
        <v>148300</v>
      </c>
    </row>
    <row r="14" spans="1:3" s="312" customFormat="1" ht="12" customHeight="1">
      <c r="A14" s="367" t="s">
        <v>103</v>
      </c>
      <c r="B14" s="7" t="s">
        <v>426</v>
      </c>
      <c r="C14" s="256">
        <v>4724</v>
      </c>
    </row>
    <row r="15" spans="1:3" s="312" customFormat="1" ht="12" customHeight="1">
      <c r="A15" s="367" t="s">
        <v>104</v>
      </c>
      <c r="B15" s="6" t="s">
        <v>427</v>
      </c>
      <c r="C15" s="256"/>
    </row>
    <row r="16" spans="1:3" s="312" customFormat="1" ht="12" customHeight="1">
      <c r="A16" s="367" t="s">
        <v>114</v>
      </c>
      <c r="B16" s="7" t="s">
        <v>266</v>
      </c>
      <c r="C16" s="302">
        <v>40</v>
      </c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257"/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0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/>
    </row>
    <row r="23" spans="1:3" s="376" customFormat="1" ht="12" customHeight="1" thickBot="1">
      <c r="A23" s="367" t="s">
        <v>108</v>
      </c>
      <c r="B23" s="7" t="s">
        <v>2</v>
      </c>
      <c r="C23" s="256"/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>
        <v>80542</v>
      </c>
    </row>
    <row r="34" spans="1:3" s="312" customFormat="1" ht="12" customHeight="1" thickBot="1">
      <c r="A34" s="169" t="s">
        <v>22</v>
      </c>
      <c r="B34" s="122" t="s">
        <v>435</v>
      </c>
      <c r="C34" s="303"/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259378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13412</v>
      </c>
    </row>
    <row r="37" spans="1:3" s="312" customFormat="1" ht="12" customHeight="1">
      <c r="A37" s="368" t="s">
        <v>438</v>
      </c>
      <c r="B37" s="369" t="s">
        <v>209</v>
      </c>
      <c r="C37" s="75">
        <v>13412</v>
      </c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272790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588925</v>
      </c>
    </row>
    <row r="45" spans="1:3" ht="12" customHeight="1">
      <c r="A45" s="367" t="s">
        <v>99</v>
      </c>
      <c r="B45" s="8" t="s">
        <v>47</v>
      </c>
      <c r="C45" s="75">
        <f>SUM(283196+6226)</f>
        <v>289422</v>
      </c>
    </row>
    <row r="46" spans="1:3" ht="12" customHeight="1">
      <c r="A46" s="367" t="s">
        <v>100</v>
      </c>
      <c r="B46" s="7" t="s">
        <v>169</v>
      </c>
      <c r="C46" s="77">
        <f>SUM(75248+1773)</f>
        <v>77021</v>
      </c>
    </row>
    <row r="47" spans="1:3" ht="12" customHeight="1">
      <c r="A47" s="367" t="s">
        <v>101</v>
      </c>
      <c r="B47" s="7" t="s">
        <v>137</v>
      </c>
      <c r="C47" s="77">
        <v>222482</v>
      </c>
    </row>
    <row r="48" spans="1:3" ht="12" customHeight="1">
      <c r="A48" s="367" t="s">
        <v>102</v>
      </c>
      <c r="B48" s="7" t="s">
        <v>170</v>
      </c>
      <c r="C48" s="77"/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2670</v>
      </c>
    </row>
    <row r="51" spans="1:3" s="377" customFormat="1" ht="12" customHeight="1">
      <c r="A51" s="367" t="s">
        <v>105</v>
      </c>
      <c r="B51" s="8" t="s">
        <v>199</v>
      </c>
      <c r="C51" s="75">
        <v>1170</v>
      </c>
    </row>
    <row r="52" spans="1:3" ht="12" customHeight="1">
      <c r="A52" s="367" t="s">
        <v>106</v>
      </c>
      <c r="B52" s="7" t="s">
        <v>173</v>
      </c>
      <c r="C52" s="77">
        <v>1500</v>
      </c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591595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402">
        <f>SUM(162.3+5)</f>
        <v>167.3</v>
      </c>
    </row>
    <row r="58" spans="1:3" ht="14.25" customHeight="1" thickBot="1">
      <c r="A58" s="214" t="s">
        <v>192</v>
      </c>
      <c r="B58" s="215"/>
      <c r="C58" s="120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12/2014.(V. 6.)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505</v>
      </c>
      <c r="C2" s="310" t="s">
        <v>506</v>
      </c>
    </row>
    <row r="3" spans="1:3" s="373" customFormat="1" ht="24.75" thickBot="1">
      <c r="A3" s="365" t="s">
        <v>188</v>
      </c>
      <c r="B3" s="296" t="s">
        <v>447</v>
      </c>
      <c r="C3" s="311" t="s">
        <v>60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5872</v>
      </c>
    </row>
    <row r="9" spans="1:3" s="312" customFormat="1" ht="12" customHeight="1">
      <c r="A9" s="366" t="s">
        <v>99</v>
      </c>
      <c r="B9" s="9" t="s">
        <v>259</v>
      </c>
      <c r="C9" s="301"/>
    </row>
    <row r="10" spans="1:3" s="312" customFormat="1" ht="12" customHeight="1">
      <c r="A10" s="367" t="s">
        <v>100</v>
      </c>
      <c r="B10" s="7" t="s">
        <v>260</v>
      </c>
      <c r="C10" s="256">
        <v>3600</v>
      </c>
    </row>
    <row r="11" spans="1:3" s="312" customFormat="1" ht="12" customHeight="1">
      <c r="A11" s="367" t="s">
        <v>101</v>
      </c>
      <c r="B11" s="7" t="s">
        <v>261</v>
      </c>
      <c r="C11" s="256"/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>
        <v>1300</v>
      </c>
    </row>
    <row r="14" spans="1:3" s="312" customFormat="1" ht="12" customHeight="1">
      <c r="A14" s="367" t="s">
        <v>103</v>
      </c>
      <c r="B14" s="7" t="s">
        <v>426</v>
      </c>
      <c r="C14" s="256">
        <v>972</v>
      </c>
    </row>
    <row r="15" spans="1:3" s="312" customFormat="1" ht="12" customHeight="1">
      <c r="A15" s="367" t="s">
        <v>104</v>
      </c>
      <c r="B15" s="6" t="s">
        <v>427</v>
      </c>
      <c r="C15" s="256"/>
    </row>
    <row r="16" spans="1:3" s="312" customFormat="1" ht="12" customHeight="1">
      <c r="A16" s="367" t="s">
        <v>114</v>
      </c>
      <c r="B16" s="7" t="s">
        <v>266</v>
      </c>
      <c r="C16" s="302"/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257"/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0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/>
    </row>
    <row r="23" spans="1:3" s="376" customFormat="1" ht="12" customHeight="1" thickBot="1">
      <c r="A23" s="367" t="s">
        <v>108</v>
      </c>
      <c r="B23" s="7" t="s">
        <v>2</v>
      </c>
      <c r="C23" s="256"/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>
        <v>33270</v>
      </c>
    </row>
    <row r="34" spans="1:3" s="312" customFormat="1" ht="12" customHeight="1" thickBot="1">
      <c r="A34" s="169" t="s">
        <v>22</v>
      </c>
      <c r="B34" s="122" t="s">
        <v>435</v>
      </c>
      <c r="C34" s="303"/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39142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10882</v>
      </c>
    </row>
    <row r="37" spans="1:3" s="312" customFormat="1" ht="12" customHeight="1">
      <c r="A37" s="368" t="s">
        <v>438</v>
      </c>
      <c r="B37" s="369" t="s">
        <v>209</v>
      </c>
      <c r="C37" s="75">
        <v>10882</v>
      </c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50024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93923</v>
      </c>
    </row>
    <row r="45" spans="1:3" ht="12" customHeight="1">
      <c r="A45" s="367" t="s">
        <v>99</v>
      </c>
      <c r="B45" s="8" t="s">
        <v>47</v>
      </c>
      <c r="C45" s="75">
        <f>SUM(58728+1708)</f>
        <v>60436</v>
      </c>
    </row>
    <row r="46" spans="1:3" ht="12" customHeight="1">
      <c r="A46" s="367" t="s">
        <v>100</v>
      </c>
      <c r="B46" s="7" t="s">
        <v>169</v>
      </c>
      <c r="C46" s="77">
        <f>SUM(15562+461)</f>
        <v>16023</v>
      </c>
    </row>
    <row r="47" spans="1:3" ht="12" customHeight="1">
      <c r="A47" s="367" t="s">
        <v>101</v>
      </c>
      <c r="B47" s="7" t="s">
        <v>137</v>
      </c>
      <c r="C47" s="77">
        <v>17464</v>
      </c>
    </row>
    <row r="48" spans="1:3" ht="12" customHeight="1">
      <c r="A48" s="367" t="s">
        <v>102</v>
      </c>
      <c r="B48" s="7" t="s">
        <v>170</v>
      </c>
      <c r="C48" s="77"/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150</v>
      </c>
    </row>
    <row r="51" spans="1:3" s="377" customFormat="1" ht="12" customHeight="1">
      <c r="A51" s="367" t="s">
        <v>105</v>
      </c>
      <c r="B51" s="8" t="s">
        <v>199</v>
      </c>
      <c r="C51" s="75">
        <v>150</v>
      </c>
    </row>
    <row r="52" spans="1:3" ht="12" customHeight="1">
      <c r="A52" s="367" t="s">
        <v>106</v>
      </c>
      <c r="B52" s="7" t="s">
        <v>173</v>
      </c>
      <c r="C52" s="77"/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94073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402">
        <f>SUM(35.2+2)</f>
        <v>37.2</v>
      </c>
    </row>
    <row r="58" spans="1:3" ht="14.25" customHeight="1" thickBot="1">
      <c r="A58" s="214" t="s">
        <v>192</v>
      </c>
      <c r="B58" s="215"/>
      <c r="C58" s="12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melléklet a 12/2014.(V. 6.)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505</v>
      </c>
      <c r="C2" s="310" t="s">
        <v>506</v>
      </c>
    </row>
    <row r="3" spans="1:3" s="373" customFormat="1" ht="24.75" thickBot="1">
      <c r="A3" s="365" t="s">
        <v>188</v>
      </c>
      <c r="B3" s="296" t="s">
        <v>448</v>
      </c>
      <c r="C3" s="311" t="s">
        <v>61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172964</v>
      </c>
    </row>
    <row r="9" spans="1:3" s="312" customFormat="1" ht="12" customHeight="1">
      <c r="A9" s="366" t="s">
        <v>99</v>
      </c>
      <c r="B9" s="9" t="s">
        <v>259</v>
      </c>
      <c r="C9" s="301"/>
    </row>
    <row r="10" spans="1:3" s="312" customFormat="1" ht="12" customHeight="1">
      <c r="A10" s="367" t="s">
        <v>100</v>
      </c>
      <c r="B10" s="7" t="s">
        <v>260</v>
      </c>
      <c r="C10" s="256">
        <v>22172</v>
      </c>
    </row>
    <row r="11" spans="1:3" s="312" customFormat="1" ht="12" customHeight="1">
      <c r="A11" s="367" t="s">
        <v>101</v>
      </c>
      <c r="B11" s="7" t="s">
        <v>261</v>
      </c>
      <c r="C11" s="256"/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>
        <v>147000</v>
      </c>
    </row>
    <row r="14" spans="1:3" s="312" customFormat="1" ht="12" customHeight="1">
      <c r="A14" s="367" t="s">
        <v>103</v>
      </c>
      <c r="B14" s="7" t="s">
        <v>426</v>
      </c>
      <c r="C14" s="256">
        <v>3752</v>
      </c>
    </row>
    <row r="15" spans="1:3" s="312" customFormat="1" ht="12" customHeight="1">
      <c r="A15" s="367" t="s">
        <v>104</v>
      </c>
      <c r="B15" s="6" t="s">
        <v>427</v>
      </c>
      <c r="C15" s="256"/>
    </row>
    <row r="16" spans="1:3" s="312" customFormat="1" ht="12" customHeight="1">
      <c r="A16" s="367" t="s">
        <v>114</v>
      </c>
      <c r="B16" s="7" t="s">
        <v>266</v>
      </c>
      <c r="C16" s="302">
        <v>40</v>
      </c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257"/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0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/>
    </row>
    <row r="23" spans="1:3" s="376" customFormat="1" ht="12" customHeight="1" thickBot="1">
      <c r="A23" s="367" t="s">
        <v>108</v>
      </c>
      <c r="B23" s="7" t="s">
        <v>2</v>
      </c>
      <c r="C23" s="256"/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>
        <v>47272</v>
      </c>
    </row>
    <row r="34" spans="1:3" s="312" customFormat="1" ht="12" customHeight="1" thickBot="1">
      <c r="A34" s="169" t="s">
        <v>22</v>
      </c>
      <c r="B34" s="122" t="s">
        <v>435</v>
      </c>
      <c r="C34" s="303"/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220236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2530</v>
      </c>
    </row>
    <row r="37" spans="1:3" s="312" customFormat="1" ht="12" customHeight="1">
      <c r="A37" s="368" t="s">
        <v>438</v>
      </c>
      <c r="B37" s="369" t="s">
        <v>209</v>
      </c>
      <c r="C37" s="75">
        <v>2530</v>
      </c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222766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495002</v>
      </c>
    </row>
    <row r="45" spans="1:3" ht="12" customHeight="1">
      <c r="A45" s="367" t="s">
        <v>99</v>
      </c>
      <c r="B45" s="8" t="s">
        <v>47</v>
      </c>
      <c r="C45" s="75">
        <f>SUM(224468+4518)</f>
        <v>228986</v>
      </c>
    </row>
    <row r="46" spans="1:3" ht="12" customHeight="1">
      <c r="A46" s="367" t="s">
        <v>100</v>
      </c>
      <c r="B46" s="7" t="s">
        <v>169</v>
      </c>
      <c r="C46" s="77">
        <f>SUM(59686+1312)</f>
        <v>60998</v>
      </c>
    </row>
    <row r="47" spans="1:3" ht="12" customHeight="1">
      <c r="A47" s="367" t="s">
        <v>101</v>
      </c>
      <c r="B47" s="7" t="s">
        <v>137</v>
      </c>
      <c r="C47" s="77">
        <v>205018</v>
      </c>
    </row>
    <row r="48" spans="1:3" ht="12" customHeight="1">
      <c r="A48" s="367" t="s">
        <v>102</v>
      </c>
      <c r="B48" s="7" t="s">
        <v>170</v>
      </c>
      <c r="C48" s="77"/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2520</v>
      </c>
    </row>
    <row r="51" spans="1:3" s="377" customFormat="1" ht="12" customHeight="1">
      <c r="A51" s="367" t="s">
        <v>105</v>
      </c>
      <c r="B51" s="8" t="s">
        <v>199</v>
      </c>
      <c r="C51" s="75">
        <v>1020</v>
      </c>
    </row>
    <row r="52" spans="1:3" ht="12" customHeight="1">
      <c r="A52" s="367" t="s">
        <v>106</v>
      </c>
      <c r="B52" s="7" t="s">
        <v>173</v>
      </c>
      <c r="C52" s="77">
        <v>1500</v>
      </c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497522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402">
        <f>SUM(127.1+3)</f>
        <v>130.1</v>
      </c>
    </row>
    <row r="58" spans="1:3" ht="14.25" customHeight="1" thickBot="1">
      <c r="A58" s="214" t="s">
        <v>192</v>
      </c>
      <c r="B58" s="215"/>
      <c r="C58" s="120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12/2014.(V. 6.)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508</v>
      </c>
      <c r="C2" s="310" t="s">
        <v>507</v>
      </c>
    </row>
    <row r="3" spans="1:3" s="373" customFormat="1" ht="24.75" thickBot="1">
      <c r="A3" s="365" t="s">
        <v>188</v>
      </c>
      <c r="B3" s="296" t="s">
        <v>424</v>
      </c>
      <c r="C3" s="311" t="s">
        <v>51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8834</v>
      </c>
    </row>
    <row r="9" spans="1:3" s="312" customFormat="1" ht="12" customHeight="1">
      <c r="A9" s="366" t="s">
        <v>99</v>
      </c>
      <c r="B9" s="9" t="s">
        <v>259</v>
      </c>
      <c r="C9" s="301"/>
    </row>
    <row r="10" spans="1:3" s="312" customFormat="1" ht="12" customHeight="1">
      <c r="A10" s="367" t="s">
        <v>100</v>
      </c>
      <c r="B10" s="7" t="s">
        <v>260</v>
      </c>
      <c r="C10" s="256">
        <f>SUM(4150+906)</f>
        <v>5056</v>
      </c>
    </row>
    <row r="11" spans="1:3" s="312" customFormat="1" ht="12" customHeight="1">
      <c r="A11" s="367" t="s">
        <v>101</v>
      </c>
      <c r="B11" s="7" t="s">
        <v>261</v>
      </c>
      <c r="C11" s="256"/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>
        <v>1900</v>
      </c>
    </row>
    <row r="14" spans="1:3" s="312" customFormat="1" ht="12" customHeight="1">
      <c r="A14" s="367" t="s">
        <v>103</v>
      </c>
      <c r="B14" s="7" t="s">
        <v>426</v>
      </c>
      <c r="C14" s="256">
        <f>SUM(1633+245)</f>
        <v>1878</v>
      </c>
    </row>
    <row r="15" spans="1:3" s="312" customFormat="1" ht="12" customHeight="1">
      <c r="A15" s="367" t="s">
        <v>104</v>
      </c>
      <c r="B15" s="6" t="s">
        <v>427</v>
      </c>
      <c r="C15" s="256"/>
    </row>
    <row r="16" spans="1:3" s="312" customFormat="1" ht="12" customHeight="1">
      <c r="A16" s="367" t="s">
        <v>114</v>
      </c>
      <c r="B16" s="7" t="s">
        <v>266</v>
      </c>
      <c r="C16" s="302"/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257"/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0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/>
    </row>
    <row r="23" spans="1:3" s="376" customFormat="1" ht="12" customHeight="1" thickBot="1">
      <c r="A23" s="367" t="s">
        <v>108</v>
      </c>
      <c r="B23" s="7" t="s">
        <v>2</v>
      </c>
      <c r="C23" s="256"/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>
        <v>395</v>
      </c>
    </row>
    <row r="34" spans="1:3" s="312" customFormat="1" ht="12" customHeight="1" thickBot="1">
      <c r="A34" s="169" t="s">
        <v>22</v>
      </c>
      <c r="B34" s="122" t="s">
        <v>435</v>
      </c>
      <c r="C34" s="303"/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9229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1050</v>
      </c>
    </row>
    <row r="37" spans="1:3" s="312" customFormat="1" ht="12" customHeight="1">
      <c r="A37" s="368" t="s">
        <v>438</v>
      </c>
      <c r="B37" s="369" t="s">
        <v>209</v>
      </c>
      <c r="C37" s="75">
        <v>1050</v>
      </c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10279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50490</v>
      </c>
    </row>
    <row r="45" spans="1:3" ht="12" customHeight="1">
      <c r="A45" s="367" t="s">
        <v>99</v>
      </c>
      <c r="B45" s="8" t="s">
        <v>47</v>
      </c>
      <c r="C45" s="75">
        <f>SUM(30227+342)</f>
        <v>30569</v>
      </c>
    </row>
    <row r="46" spans="1:3" ht="12" customHeight="1">
      <c r="A46" s="367" t="s">
        <v>100</v>
      </c>
      <c r="B46" s="7" t="s">
        <v>169</v>
      </c>
      <c r="C46" s="77">
        <f>SUM(8049+122)</f>
        <v>8171</v>
      </c>
    </row>
    <row r="47" spans="1:3" ht="12" customHeight="1">
      <c r="A47" s="367" t="s">
        <v>101</v>
      </c>
      <c r="B47" s="7" t="s">
        <v>137</v>
      </c>
      <c r="C47" s="77">
        <f>SUM(10850+900)</f>
        <v>11750</v>
      </c>
    </row>
    <row r="48" spans="1:3" ht="12" customHeight="1">
      <c r="A48" s="367" t="s">
        <v>102</v>
      </c>
      <c r="B48" s="7" t="s">
        <v>170</v>
      </c>
      <c r="C48" s="77"/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30</v>
      </c>
    </row>
    <row r="51" spans="1:3" s="377" customFormat="1" ht="12" customHeight="1">
      <c r="A51" s="367" t="s">
        <v>105</v>
      </c>
      <c r="B51" s="8" t="s">
        <v>199</v>
      </c>
      <c r="C51" s="75">
        <v>30</v>
      </c>
    </row>
    <row r="52" spans="1:3" ht="12" customHeight="1">
      <c r="A52" s="367" t="s">
        <v>106</v>
      </c>
      <c r="B52" s="7" t="s">
        <v>173</v>
      </c>
      <c r="C52" s="77"/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50520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120">
        <v>19</v>
      </c>
    </row>
    <row r="58" spans="1:3" ht="14.25" customHeight="1" thickBot="1">
      <c r="A58" s="214" t="s">
        <v>192</v>
      </c>
      <c r="B58" s="215"/>
      <c r="C58" s="120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&amp;R28. melléklet a 12/2014.(V. 6.) önkormányzati 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192" customFormat="1" ht="21" customHeight="1" thickBot="1">
      <c r="A1" s="191"/>
      <c r="B1" s="193"/>
      <c r="C1" s="372"/>
    </row>
    <row r="2" spans="1:3" s="373" customFormat="1" ht="25.5" customHeight="1">
      <c r="A2" s="324" t="s">
        <v>189</v>
      </c>
      <c r="B2" s="295" t="s">
        <v>508</v>
      </c>
      <c r="C2" s="310" t="s">
        <v>507</v>
      </c>
    </row>
    <row r="3" spans="1:3" s="373" customFormat="1" ht="24.75" thickBot="1">
      <c r="A3" s="365" t="s">
        <v>188</v>
      </c>
      <c r="B3" s="296" t="s">
        <v>447</v>
      </c>
      <c r="C3" s="311" t="s">
        <v>60</v>
      </c>
    </row>
    <row r="4" spans="1:3" s="374" customFormat="1" ht="15.75" customHeight="1" thickBot="1">
      <c r="A4" s="195"/>
      <c r="B4" s="195"/>
      <c r="C4" s="196" t="s">
        <v>52</v>
      </c>
    </row>
    <row r="5" spans="1:3" ht="13.5" thickBot="1">
      <c r="A5" s="325" t="s">
        <v>190</v>
      </c>
      <c r="B5" s="197" t="s">
        <v>53</v>
      </c>
      <c r="C5" s="198" t="s">
        <v>54</v>
      </c>
    </row>
    <row r="6" spans="1:3" s="375" customFormat="1" ht="12.75" customHeight="1" thickBot="1">
      <c r="A6" s="166">
        <v>1</v>
      </c>
      <c r="B6" s="167">
        <v>2</v>
      </c>
      <c r="C6" s="168">
        <v>3</v>
      </c>
    </row>
    <row r="7" spans="1:3" s="375" customFormat="1" ht="15.75" customHeight="1" thickBot="1">
      <c r="A7" s="199"/>
      <c r="B7" s="200" t="s">
        <v>55</v>
      </c>
      <c r="C7" s="201"/>
    </row>
    <row r="8" spans="1:3" s="312" customFormat="1" ht="12" customHeight="1" thickBot="1">
      <c r="A8" s="166" t="s">
        <v>16</v>
      </c>
      <c r="B8" s="202" t="s">
        <v>425</v>
      </c>
      <c r="C8" s="258">
        <f>SUM(C9:C18)</f>
        <v>8834</v>
      </c>
    </row>
    <row r="9" spans="1:3" s="312" customFormat="1" ht="12" customHeight="1">
      <c r="A9" s="366" t="s">
        <v>99</v>
      </c>
      <c r="B9" s="9" t="s">
        <v>259</v>
      </c>
      <c r="C9" s="301"/>
    </row>
    <row r="10" spans="1:3" s="312" customFormat="1" ht="12" customHeight="1">
      <c r="A10" s="367" t="s">
        <v>100</v>
      </c>
      <c r="B10" s="7" t="s">
        <v>260</v>
      </c>
      <c r="C10" s="256">
        <f>SUM(4150+906)</f>
        <v>5056</v>
      </c>
    </row>
    <row r="11" spans="1:3" s="312" customFormat="1" ht="12" customHeight="1">
      <c r="A11" s="367" t="s">
        <v>101</v>
      </c>
      <c r="B11" s="7" t="s">
        <v>261</v>
      </c>
      <c r="C11" s="256"/>
    </row>
    <row r="12" spans="1:3" s="312" customFormat="1" ht="12" customHeight="1">
      <c r="A12" s="367" t="s">
        <v>102</v>
      </c>
      <c r="B12" s="7" t="s">
        <v>262</v>
      </c>
      <c r="C12" s="256"/>
    </row>
    <row r="13" spans="1:3" s="312" customFormat="1" ht="12" customHeight="1">
      <c r="A13" s="367" t="s">
        <v>145</v>
      </c>
      <c r="B13" s="7" t="s">
        <v>263</v>
      </c>
      <c r="C13" s="256">
        <v>1900</v>
      </c>
    </row>
    <row r="14" spans="1:3" s="312" customFormat="1" ht="12" customHeight="1">
      <c r="A14" s="367" t="s">
        <v>103</v>
      </c>
      <c r="B14" s="7" t="s">
        <v>426</v>
      </c>
      <c r="C14" s="256">
        <f>SUM(1633+245)</f>
        <v>1878</v>
      </c>
    </row>
    <row r="15" spans="1:3" s="312" customFormat="1" ht="12" customHeight="1">
      <c r="A15" s="367" t="s">
        <v>104</v>
      </c>
      <c r="B15" s="6" t="s">
        <v>427</v>
      </c>
      <c r="C15" s="256"/>
    </row>
    <row r="16" spans="1:3" s="312" customFormat="1" ht="12" customHeight="1">
      <c r="A16" s="367" t="s">
        <v>114</v>
      </c>
      <c r="B16" s="7" t="s">
        <v>266</v>
      </c>
      <c r="C16" s="302"/>
    </row>
    <row r="17" spans="1:3" s="376" customFormat="1" ht="12" customHeight="1">
      <c r="A17" s="367" t="s">
        <v>115</v>
      </c>
      <c r="B17" s="7" t="s">
        <v>267</v>
      </c>
      <c r="C17" s="256"/>
    </row>
    <row r="18" spans="1:3" s="376" customFormat="1" ht="12" customHeight="1" thickBot="1">
      <c r="A18" s="367" t="s">
        <v>116</v>
      </c>
      <c r="B18" s="6" t="s">
        <v>268</v>
      </c>
      <c r="C18" s="257"/>
    </row>
    <row r="19" spans="1:3" s="312" customFormat="1" ht="12" customHeight="1" thickBot="1">
      <c r="A19" s="166" t="s">
        <v>17</v>
      </c>
      <c r="B19" s="202" t="s">
        <v>428</v>
      </c>
      <c r="C19" s="258">
        <f>SUM(C20:C22)</f>
        <v>0</v>
      </c>
    </row>
    <row r="20" spans="1:3" s="376" customFormat="1" ht="12" customHeight="1">
      <c r="A20" s="367" t="s">
        <v>105</v>
      </c>
      <c r="B20" s="8" t="s">
        <v>234</v>
      </c>
      <c r="C20" s="256"/>
    </row>
    <row r="21" spans="1:3" s="376" customFormat="1" ht="12" customHeight="1">
      <c r="A21" s="367" t="s">
        <v>106</v>
      </c>
      <c r="B21" s="7" t="s">
        <v>429</v>
      </c>
      <c r="C21" s="256"/>
    </row>
    <row r="22" spans="1:3" s="376" customFormat="1" ht="12" customHeight="1">
      <c r="A22" s="367" t="s">
        <v>107</v>
      </c>
      <c r="B22" s="7" t="s">
        <v>430</v>
      </c>
      <c r="C22" s="256"/>
    </row>
    <row r="23" spans="1:3" s="376" customFormat="1" ht="12" customHeight="1" thickBot="1">
      <c r="A23" s="367" t="s">
        <v>108</v>
      </c>
      <c r="B23" s="7" t="s">
        <v>2</v>
      </c>
      <c r="C23" s="256"/>
    </row>
    <row r="24" spans="1:3" s="376" customFormat="1" ht="12" customHeight="1" thickBot="1">
      <c r="A24" s="169" t="s">
        <v>18</v>
      </c>
      <c r="B24" s="122" t="s">
        <v>160</v>
      </c>
      <c r="C24" s="285"/>
    </row>
    <row r="25" spans="1:3" s="376" customFormat="1" ht="12" customHeight="1" thickBot="1">
      <c r="A25" s="169" t="s">
        <v>19</v>
      </c>
      <c r="B25" s="122" t="s">
        <v>431</v>
      </c>
      <c r="C25" s="258">
        <f>+C26+C27</f>
        <v>0</v>
      </c>
    </row>
    <row r="26" spans="1:3" s="376" customFormat="1" ht="12" customHeight="1">
      <c r="A26" s="368" t="s">
        <v>244</v>
      </c>
      <c r="B26" s="369" t="s">
        <v>429</v>
      </c>
      <c r="C26" s="75"/>
    </row>
    <row r="27" spans="1:3" s="376" customFormat="1" ht="12" customHeight="1">
      <c r="A27" s="368" t="s">
        <v>247</v>
      </c>
      <c r="B27" s="370" t="s">
        <v>432</v>
      </c>
      <c r="C27" s="259"/>
    </row>
    <row r="28" spans="1:3" s="376" customFormat="1" ht="12" customHeight="1" thickBot="1">
      <c r="A28" s="367" t="s">
        <v>248</v>
      </c>
      <c r="B28" s="371" t="s">
        <v>433</v>
      </c>
      <c r="C28" s="78"/>
    </row>
    <row r="29" spans="1:3" s="376" customFormat="1" ht="12" customHeight="1" thickBot="1">
      <c r="A29" s="169" t="s">
        <v>20</v>
      </c>
      <c r="B29" s="122" t="s">
        <v>434</v>
      </c>
      <c r="C29" s="258">
        <f>+C30+C31+C32</f>
        <v>0</v>
      </c>
    </row>
    <row r="30" spans="1:3" s="376" customFormat="1" ht="12" customHeight="1">
      <c r="A30" s="368" t="s">
        <v>92</v>
      </c>
      <c r="B30" s="369" t="s">
        <v>273</v>
      </c>
      <c r="C30" s="75"/>
    </row>
    <row r="31" spans="1:3" s="376" customFormat="1" ht="12" customHeight="1">
      <c r="A31" s="368" t="s">
        <v>93</v>
      </c>
      <c r="B31" s="370" t="s">
        <v>274</v>
      </c>
      <c r="C31" s="259"/>
    </row>
    <row r="32" spans="1:3" s="376" customFormat="1" ht="12" customHeight="1" thickBot="1">
      <c r="A32" s="367" t="s">
        <v>94</v>
      </c>
      <c r="B32" s="126" t="s">
        <v>275</v>
      </c>
      <c r="C32" s="78"/>
    </row>
    <row r="33" spans="1:3" s="312" customFormat="1" ht="12" customHeight="1" thickBot="1">
      <c r="A33" s="169" t="s">
        <v>21</v>
      </c>
      <c r="B33" s="122" t="s">
        <v>388</v>
      </c>
      <c r="C33" s="285">
        <v>395</v>
      </c>
    </row>
    <row r="34" spans="1:3" s="312" customFormat="1" ht="12" customHeight="1" thickBot="1">
      <c r="A34" s="169" t="s">
        <v>22</v>
      </c>
      <c r="B34" s="122" t="s">
        <v>435</v>
      </c>
      <c r="C34" s="303"/>
    </row>
    <row r="35" spans="1:3" s="312" customFormat="1" ht="12" customHeight="1" thickBot="1">
      <c r="A35" s="166" t="s">
        <v>23</v>
      </c>
      <c r="B35" s="122" t="s">
        <v>436</v>
      </c>
      <c r="C35" s="304">
        <f>+C8+C19+C24+C25+C29+C33+C34</f>
        <v>9229</v>
      </c>
    </row>
    <row r="36" spans="1:3" s="312" customFormat="1" ht="12" customHeight="1" thickBot="1">
      <c r="A36" s="203" t="s">
        <v>24</v>
      </c>
      <c r="B36" s="122" t="s">
        <v>437</v>
      </c>
      <c r="C36" s="304">
        <f>+C37+C38+C39</f>
        <v>1050</v>
      </c>
    </row>
    <row r="37" spans="1:3" s="312" customFormat="1" ht="12" customHeight="1">
      <c r="A37" s="368" t="s">
        <v>438</v>
      </c>
      <c r="B37" s="369" t="s">
        <v>209</v>
      </c>
      <c r="C37" s="75">
        <v>1050</v>
      </c>
    </row>
    <row r="38" spans="1:3" s="312" customFormat="1" ht="12" customHeight="1">
      <c r="A38" s="368" t="s">
        <v>439</v>
      </c>
      <c r="B38" s="370" t="s">
        <v>3</v>
      </c>
      <c r="C38" s="259"/>
    </row>
    <row r="39" spans="1:3" s="376" customFormat="1" ht="12" customHeight="1" thickBot="1">
      <c r="A39" s="367" t="s">
        <v>440</v>
      </c>
      <c r="B39" s="126" t="s">
        <v>441</v>
      </c>
      <c r="C39" s="78"/>
    </row>
    <row r="40" spans="1:3" s="376" customFormat="1" ht="15" customHeight="1" thickBot="1">
      <c r="A40" s="203" t="s">
        <v>25</v>
      </c>
      <c r="B40" s="204" t="s">
        <v>442</v>
      </c>
      <c r="C40" s="307">
        <f>+C35+C36</f>
        <v>10279</v>
      </c>
    </row>
    <row r="41" spans="1:3" s="376" customFormat="1" ht="15" customHeight="1">
      <c r="A41" s="205"/>
      <c r="B41" s="206"/>
      <c r="C41" s="305"/>
    </row>
    <row r="42" spans="1:3" ht="13.5" thickBot="1">
      <c r="A42" s="207"/>
      <c r="B42" s="208"/>
      <c r="C42" s="306"/>
    </row>
    <row r="43" spans="1:3" s="375" customFormat="1" ht="16.5" customHeight="1" thickBot="1">
      <c r="A43" s="209"/>
      <c r="B43" s="210" t="s">
        <v>56</v>
      </c>
      <c r="C43" s="307"/>
    </row>
    <row r="44" spans="1:3" s="377" customFormat="1" ht="12" customHeight="1" thickBot="1">
      <c r="A44" s="169" t="s">
        <v>16</v>
      </c>
      <c r="B44" s="122" t="s">
        <v>443</v>
      </c>
      <c r="C44" s="258">
        <f>SUM(C45:C49)</f>
        <v>50490</v>
      </c>
    </row>
    <row r="45" spans="1:3" ht="12" customHeight="1">
      <c r="A45" s="367" t="s">
        <v>99</v>
      </c>
      <c r="B45" s="8" t="s">
        <v>47</v>
      </c>
      <c r="C45" s="75">
        <f>SUM(30227+342)</f>
        <v>30569</v>
      </c>
    </row>
    <row r="46" spans="1:3" ht="12" customHeight="1">
      <c r="A46" s="367" t="s">
        <v>100</v>
      </c>
      <c r="B46" s="7" t="s">
        <v>169</v>
      </c>
      <c r="C46" s="77">
        <f>SUM(8049+122)</f>
        <v>8171</v>
      </c>
    </row>
    <row r="47" spans="1:3" ht="12" customHeight="1">
      <c r="A47" s="367" t="s">
        <v>101</v>
      </c>
      <c r="B47" s="7" t="s">
        <v>137</v>
      </c>
      <c r="C47" s="77">
        <f>SUM(10850+900)</f>
        <v>11750</v>
      </c>
    </row>
    <row r="48" spans="1:3" ht="12" customHeight="1">
      <c r="A48" s="367" t="s">
        <v>102</v>
      </c>
      <c r="B48" s="7" t="s">
        <v>170</v>
      </c>
      <c r="C48" s="77"/>
    </row>
    <row r="49" spans="1:3" ht="12" customHeight="1" thickBot="1">
      <c r="A49" s="367" t="s">
        <v>145</v>
      </c>
      <c r="B49" s="7" t="s">
        <v>171</v>
      </c>
      <c r="C49" s="77"/>
    </row>
    <row r="50" spans="1:3" ht="12" customHeight="1" thickBot="1">
      <c r="A50" s="169" t="s">
        <v>17</v>
      </c>
      <c r="B50" s="122" t="s">
        <v>444</v>
      </c>
      <c r="C50" s="258">
        <f>SUM(C51:C53)</f>
        <v>30</v>
      </c>
    </row>
    <row r="51" spans="1:3" s="377" customFormat="1" ht="12" customHeight="1">
      <c r="A51" s="367" t="s">
        <v>105</v>
      </c>
      <c r="B51" s="8" t="s">
        <v>199</v>
      </c>
      <c r="C51" s="75">
        <v>30</v>
      </c>
    </row>
    <row r="52" spans="1:3" ht="12" customHeight="1">
      <c r="A52" s="367" t="s">
        <v>106</v>
      </c>
      <c r="B52" s="7" t="s">
        <v>173</v>
      </c>
      <c r="C52" s="77"/>
    </row>
    <row r="53" spans="1:3" ht="12" customHeight="1">
      <c r="A53" s="367" t="s">
        <v>107</v>
      </c>
      <c r="B53" s="7" t="s">
        <v>57</v>
      </c>
      <c r="C53" s="77"/>
    </row>
    <row r="54" spans="1:3" ht="12" customHeight="1" thickBot="1">
      <c r="A54" s="367" t="s">
        <v>108</v>
      </c>
      <c r="B54" s="7" t="s">
        <v>4</v>
      </c>
      <c r="C54" s="77"/>
    </row>
    <row r="55" spans="1:3" ht="15" customHeight="1" thickBot="1">
      <c r="A55" s="169" t="s">
        <v>18</v>
      </c>
      <c r="B55" s="211" t="s">
        <v>445</v>
      </c>
      <c r="C55" s="308">
        <f>+C44+C50</f>
        <v>50520</v>
      </c>
    </row>
    <row r="56" ht="13.5" thickBot="1">
      <c r="C56" s="309"/>
    </row>
    <row r="57" spans="1:3" ht="15" customHeight="1" thickBot="1">
      <c r="A57" s="214" t="s">
        <v>191</v>
      </c>
      <c r="B57" s="215"/>
      <c r="C57" s="120">
        <v>19</v>
      </c>
    </row>
    <row r="58" spans="1:3" ht="14.25" customHeight="1" thickBot="1">
      <c r="A58" s="214" t="s">
        <v>192</v>
      </c>
      <c r="B58" s="215"/>
      <c r="C58" s="120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&amp;R29. melléklet a 12/2014.(V. 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00">
      <selection activeCell="B109" sqref="B109"/>
    </sheetView>
  </sheetViews>
  <sheetFormatPr defaultColWidth="9.00390625" defaultRowHeight="12.75"/>
  <cols>
    <col min="1" max="1" width="9.50390625" style="318" customWidth="1"/>
    <col min="2" max="2" width="91.625" style="318" customWidth="1"/>
    <col min="3" max="3" width="21.625" style="319" customWidth="1"/>
    <col min="4" max="4" width="9.00390625" style="331" customWidth="1"/>
    <col min="5" max="16384" width="9.375" style="331" customWidth="1"/>
  </cols>
  <sheetData>
    <row r="1" spans="1:3" ht="15.75" customHeight="1">
      <c r="A1" s="742" t="s">
        <v>13</v>
      </c>
      <c r="B1" s="742"/>
      <c r="C1" s="742"/>
    </row>
    <row r="2" spans="1:3" ht="15.75" customHeight="1" thickBot="1">
      <c r="A2" s="741" t="s">
        <v>148</v>
      </c>
      <c r="B2" s="741"/>
      <c r="C2" s="249" t="s">
        <v>200</v>
      </c>
    </row>
    <row r="3" spans="1:3" ht="37.5" customHeight="1" thickBot="1">
      <c r="A3" s="22" t="s">
        <v>71</v>
      </c>
      <c r="B3" s="23" t="s">
        <v>15</v>
      </c>
      <c r="C3" s="40" t="s">
        <v>225</v>
      </c>
    </row>
    <row r="4" spans="1:3" s="332" customFormat="1" ht="12" customHeight="1" thickBot="1">
      <c r="A4" s="326">
        <v>1</v>
      </c>
      <c r="B4" s="327">
        <v>2</v>
      </c>
      <c r="C4" s="328">
        <v>3</v>
      </c>
    </row>
    <row r="5" spans="1:3" s="333" customFormat="1" ht="12" customHeight="1" thickBot="1">
      <c r="A5" s="19" t="s">
        <v>16</v>
      </c>
      <c r="B5" s="20" t="s">
        <v>226</v>
      </c>
      <c r="C5" s="239">
        <f>+C6+C7+C8+C9+C10+C11</f>
        <v>212950</v>
      </c>
    </row>
    <row r="6" spans="1:3" s="333" customFormat="1" ht="12" customHeight="1">
      <c r="A6" s="14" t="s">
        <v>99</v>
      </c>
      <c r="B6" s="334" t="s">
        <v>227</v>
      </c>
      <c r="C6" s="242"/>
    </row>
    <row r="7" spans="1:3" s="333" customFormat="1" ht="12" customHeight="1">
      <c r="A7" s="13" t="s">
        <v>100</v>
      </c>
      <c r="B7" s="335" t="s">
        <v>228</v>
      </c>
      <c r="C7" s="241"/>
    </row>
    <row r="8" spans="1:3" s="333" customFormat="1" ht="12" customHeight="1">
      <c r="A8" s="13" t="s">
        <v>101</v>
      </c>
      <c r="B8" s="335" t="s">
        <v>229</v>
      </c>
      <c r="C8" s="241">
        <v>212950</v>
      </c>
    </row>
    <row r="9" spans="1:3" s="333" customFormat="1" ht="12" customHeight="1">
      <c r="A9" s="13" t="s">
        <v>102</v>
      </c>
      <c r="B9" s="335" t="s">
        <v>230</v>
      </c>
      <c r="C9" s="241"/>
    </row>
    <row r="10" spans="1:3" s="333" customFormat="1" ht="12" customHeight="1">
      <c r="A10" s="13" t="s">
        <v>145</v>
      </c>
      <c r="B10" s="335" t="s">
        <v>231</v>
      </c>
      <c r="C10" s="241"/>
    </row>
    <row r="11" spans="1:3" s="333" customFormat="1" ht="12" customHeight="1" thickBot="1">
      <c r="A11" s="15" t="s">
        <v>103</v>
      </c>
      <c r="B11" s="336" t="s">
        <v>232</v>
      </c>
      <c r="C11" s="241"/>
    </row>
    <row r="12" spans="1:3" s="333" customFormat="1" ht="12" customHeight="1" thickBot="1">
      <c r="A12" s="19" t="s">
        <v>17</v>
      </c>
      <c r="B12" s="234" t="s">
        <v>233</v>
      </c>
      <c r="C12" s="239">
        <f>+C13+C14+C15+C16+C17</f>
        <v>18990</v>
      </c>
    </row>
    <row r="13" spans="1:3" s="333" customFormat="1" ht="12" customHeight="1">
      <c r="A13" s="14" t="s">
        <v>105</v>
      </c>
      <c r="B13" s="334" t="s">
        <v>234</v>
      </c>
      <c r="C13" s="242"/>
    </row>
    <row r="14" spans="1:3" s="333" customFormat="1" ht="12" customHeight="1">
      <c r="A14" s="13" t="s">
        <v>106</v>
      </c>
      <c r="B14" s="335" t="s">
        <v>235</v>
      </c>
      <c r="C14" s="241"/>
    </row>
    <row r="15" spans="1:3" s="333" customFormat="1" ht="12" customHeight="1">
      <c r="A15" s="13" t="s">
        <v>107</v>
      </c>
      <c r="B15" s="335" t="s">
        <v>452</v>
      </c>
      <c r="C15" s="241"/>
    </row>
    <row r="16" spans="1:3" s="333" customFormat="1" ht="12" customHeight="1">
      <c r="A16" s="13" t="s">
        <v>108</v>
      </c>
      <c r="B16" s="335" t="s">
        <v>453</v>
      </c>
      <c r="C16" s="241"/>
    </row>
    <row r="17" spans="1:3" s="333" customFormat="1" ht="12" customHeight="1">
      <c r="A17" s="13" t="s">
        <v>109</v>
      </c>
      <c r="B17" s="335" t="s">
        <v>236</v>
      </c>
      <c r="C17" s="241">
        <v>18990</v>
      </c>
    </row>
    <row r="18" spans="1:3" s="333" customFormat="1" ht="12" customHeight="1" thickBot="1">
      <c r="A18" s="15" t="s">
        <v>118</v>
      </c>
      <c r="B18" s="336" t="s">
        <v>237</v>
      </c>
      <c r="C18" s="243">
        <v>18990</v>
      </c>
    </row>
    <row r="19" spans="1:3" s="333" customFormat="1" ht="12" customHeight="1" thickBot="1">
      <c r="A19" s="19" t="s">
        <v>18</v>
      </c>
      <c r="B19" s="20" t="s">
        <v>238</v>
      </c>
      <c r="C19" s="239">
        <f>+C20+C21+C22+C23+C24</f>
        <v>0</v>
      </c>
    </row>
    <row r="20" spans="1:3" s="333" customFormat="1" ht="12" customHeight="1">
      <c r="A20" s="14" t="s">
        <v>88</v>
      </c>
      <c r="B20" s="334" t="s">
        <v>239</v>
      </c>
      <c r="C20" s="242"/>
    </row>
    <row r="21" spans="1:3" s="333" customFormat="1" ht="12" customHeight="1">
      <c r="A21" s="13" t="s">
        <v>89</v>
      </c>
      <c r="B21" s="335" t="s">
        <v>240</v>
      </c>
      <c r="C21" s="241"/>
    </row>
    <row r="22" spans="1:3" s="333" customFormat="1" ht="12" customHeight="1">
      <c r="A22" s="13" t="s">
        <v>90</v>
      </c>
      <c r="B22" s="335" t="s">
        <v>454</v>
      </c>
      <c r="C22" s="241"/>
    </row>
    <row r="23" spans="1:3" s="333" customFormat="1" ht="12" customHeight="1">
      <c r="A23" s="13" t="s">
        <v>91</v>
      </c>
      <c r="B23" s="335" t="s">
        <v>455</v>
      </c>
      <c r="C23" s="241"/>
    </row>
    <row r="24" spans="1:3" s="333" customFormat="1" ht="12" customHeight="1">
      <c r="A24" s="13" t="s">
        <v>157</v>
      </c>
      <c r="B24" s="335" t="s">
        <v>241</v>
      </c>
      <c r="C24" s="241"/>
    </row>
    <row r="25" spans="1:3" s="333" customFormat="1" ht="12" customHeight="1" thickBot="1">
      <c r="A25" s="15" t="s">
        <v>158</v>
      </c>
      <c r="B25" s="336" t="s">
        <v>242</v>
      </c>
      <c r="C25" s="243"/>
    </row>
    <row r="26" spans="1:3" s="333" customFormat="1" ht="12" customHeight="1" thickBot="1">
      <c r="A26" s="19" t="s">
        <v>159</v>
      </c>
      <c r="B26" s="20" t="s">
        <v>243</v>
      </c>
      <c r="C26" s="245">
        <f>+C27+C30+C31+C32</f>
        <v>0</v>
      </c>
    </row>
    <row r="27" spans="1:3" s="333" customFormat="1" ht="12" customHeight="1">
      <c r="A27" s="14" t="s">
        <v>244</v>
      </c>
      <c r="B27" s="334" t="s">
        <v>250</v>
      </c>
      <c r="C27" s="329">
        <f>+C28+C29</f>
        <v>0</v>
      </c>
    </row>
    <row r="28" spans="1:3" s="333" customFormat="1" ht="12" customHeight="1">
      <c r="A28" s="13" t="s">
        <v>245</v>
      </c>
      <c r="B28" s="335" t="s">
        <v>251</v>
      </c>
      <c r="C28" s="241"/>
    </row>
    <row r="29" spans="1:3" s="333" customFormat="1" ht="12" customHeight="1">
      <c r="A29" s="13" t="s">
        <v>246</v>
      </c>
      <c r="B29" s="335" t="s">
        <v>252</v>
      </c>
      <c r="C29" s="241"/>
    </row>
    <row r="30" spans="1:3" s="333" customFormat="1" ht="12" customHeight="1">
      <c r="A30" s="13" t="s">
        <v>247</v>
      </c>
      <c r="B30" s="335" t="s">
        <v>253</v>
      </c>
      <c r="C30" s="241"/>
    </row>
    <row r="31" spans="1:3" s="333" customFormat="1" ht="12" customHeight="1">
      <c r="A31" s="13" t="s">
        <v>248</v>
      </c>
      <c r="B31" s="335" t="s">
        <v>254</v>
      </c>
      <c r="C31" s="241"/>
    </row>
    <row r="32" spans="1:3" s="333" customFormat="1" ht="12" customHeight="1" thickBot="1">
      <c r="A32" s="15" t="s">
        <v>249</v>
      </c>
      <c r="B32" s="336" t="s">
        <v>255</v>
      </c>
      <c r="C32" s="243"/>
    </row>
    <row r="33" spans="1:3" s="333" customFormat="1" ht="12" customHeight="1" thickBot="1">
      <c r="A33" s="19" t="s">
        <v>20</v>
      </c>
      <c r="B33" s="20" t="s">
        <v>256</v>
      </c>
      <c r="C33" s="239">
        <f>SUM(C34:C43)</f>
        <v>223840</v>
      </c>
    </row>
    <row r="34" spans="1:3" s="333" customFormat="1" ht="12" customHeight="1">
      <c r="A34" s="14" t="s">
        <v>92</v>
      </c>
      <c r="B34" s="334" t="s">
        <v>259</v>
      </c>
      <c r="C34" s="242">
        <v>13306</v>
      </c>
    </row>
    <row r="35" spans="1:3" s="333" customFormat="1" ht="12" customHeight="1">
      <c r="A35" s="13" t="s">
        <v>93</v>
      </c>
      <c r="B35" s="335" t="s">
        <v>260</v>
      </c>
      <c r="C35" s="241">
        <v>36904</v>
      </c>
    </row>
    <row r="36" spans="1:3" s="333" customFormat="1" ht="12" customHeight="1">
      <c r="A36" s="13" t="s">
        <v>94</v>
      </c>
      <c r="B36" s="335" t="s">
        <v>261</v>
      </c>
      <c r="C36" s="241">
        <v>206</v>
      </c>
    </row>
    <row r="37" spans="1:3" s="333" customFormat="1" ht="12" customHeight="1">
      <c r="A37" s="13" t="s">
        <v>161</v>
      </c>
      <c r="B37" s="335" t="s">
        <v>262</v>
      </c>
      <c r="C37" s="241">
        <v>13897</v>
      </c>
    </row>
    <row r="38" spans="1:3" s="333" customFormat="1" ht="12" customHeight="1">
      <c r="A38" s="13" t="s">
        <v>162</v>
      </c>
      <c r="B38" s="335" t="s">
        <v>263</v>
      </c>
      <c r="C38" s="241">
        <v>147000</v>
      </c>
    </row>
    <row r="39" spans="1:3" s="333" customFormat="1" ht="12" customHeight="1">
      <c r="A39" s="13" t="s">
        <v>163</v>
      </c>
      <c r="B39" s="335" t="s">
        <v>264</v>
      </c>
      <c r="C39" s="241">
        <v>7667</v>
      </c>
    </row>
    <row r="40" spans="1:3" s="333" customFormat="1" ht="12" customHeight="1">
      <c r="A40" s="13" t="s">
        <v>164</v>
      </c>
      <c r="B40" s="335" t="s">
        <v>265</v>
      </c>
      <c r="C40" s="241">
        <v>4540</v>
      </c>
    </row>
    <row r="41" spans="1:3" s="333" customFormat="1" ht="12" customHeight="1">
      <c r="A41" s="13" t="s">
        <v>165</v>
      </c>
      <c r="B41" s="335" t="s">
        <v>266</v>
      </c>
      <c r="C41" s="241">
        <v>40</v>
      </c>
    </row>
    <row r="42" spans="1:3" s="333" customFormat="1" ht="12" customHeight="1">
      <c r="A42" s="13" t="s">
        <v>257</v>
      </c>
      <c r="B42" s="335" t="s">
        <v>267</v>
      </c>
      <c r="C42" s="244"/>
    </row>
    <row r="43" spans="1:3" s="333" customFormat="1" ht="12" customHeight="1" thickBot="1">
      <c r="A43" s="15" t="s">
        <v>258</v>
      </c>
      <c r="B43" s="336" t="s">
        <v>268</v>
      </c>
      <c r="C43" s="323">
        <v>280</v>
      </c>
    </row>
    <row r="44" spans="1:3" s="333" customFormat="1" ht="12" customHeight="1" thickBot="1">
      <c r="A44" s="19" t="s">
        <v>21</v>
      </c>
      <c r="B44" s="20" t="s">
        <v>269</v>
      </c>
      <c r="C44" s="239">
        <f>SUM(C45:C49)</f>
        <v>18048</v>
      </c>
    </row>
    <row r="45" spans="1:3" s="333" customFormat="1" ht="12" customHeight="1">
      <c r="A45" s="14" t="s">
        <v>95</v>
      </c>
      <c r="B45" s="334" t="s">
        <v>273</v>
      </c>
      <c r="C45" s="380"/>
    </row>
    <row r="46" spans="1:3" s="333" customFormat="1" ht="12" customHeight="1">
      <c r="A46" s="13" t="s">
        <v>96</v>
      </c>
      <c r="B46" s="335" t="s">
        <v>274</v>
      </c>
      <c r="C46" s="244">
        <v>18048</v>
      </c>
    </row>
    <row r="47" spans="1:3" s="333" customFormat="1" ht="12" customHeight="1">
      <c r="A47" s="13" t="s">
        <v>270</v>
      </c>
      <c r="B47" s="335" t="s">
        <v>275</v>
      </c>
      <c r="C47" s="244"/>
    </row>
    <row r="48" spans="1:3" s="333" customFormat="1" ht="12" customHeight="1">
      <c r="A48" s="13" t="s">
        <v>271</v>
      </c>
      <c r="B48" s="335" t="s">
        <v>276</v>
      </c>
      <c r="C48" s="244"/>
    </row>
    <row r="49" spans="1:3" s="333" customFormat="1" ht="12" customHeight="1" thickBot="1">
      <c r="A49" s="15" t="s">
        <v>272</v>
      </c>
      <c r="B49" s="336" t="s">
        <v>277</v>
      </c>
      <c r="C49" s="323"/>
    </row>
    <row r="50" spans="1:3" s="333" customFormat="1" ht="12" customHeight="1" thickBot="1">
      <c r="A50" s="19" t="s">
        <v>166</v>
      </c>
      <c r="B50" s="20" t="s">
        <v>278</v>
      </c>
      <c r="C50" s="239">
        <f>SUM(C51:C53)</f>
        <v>115094</v>
      </c>
    </row>
    <row r="51" spans="1:3" s="333" customFormat="1" ht="12" customHeight="1">
      <c r="A51" s="14" t="s">
        <v>97</v>
      </c>
      <c r="B51" s="334" t="s">
        <v>279</v>
      </c>
      <c r="C51" s="242"/>
    </row>
    <row r="52" spans="1:3" s="333" customFormat="1" ht="12" customHeight="1">
      <c r="A52" s="13" t="s">
        <v>98</v>
      </c>
      <c r="B52" s="335" t="s">
        <v>456</v>
      </c>
      <c r="C52" s="692">
        <v>20000</v>
      </c>
    </row>
    <row r="53" spans="1:3" s="333" customFormat="1" ht="12" customHeight="1">
      <c r="A53" s="13" t="s">
        <v>283</v>
      </c>
      <c r="B53" s="335" t="s">
        <v>281</v>
      </c>
      <c r="C53" s="692">
        <v>95094</v>
      </c>
    </row>
    <row r="54" spans="1:3" s="333" customFormat="1" ht="12" customHeight="1" thickBot="1">
      <c r="A54" s="15" t="s">
        <v>284</v>
      </c>
      <c r="B54" s="336" t="s">
        <v>282</v>
      </c>
      <c r="C54" s="694">
        <v>47822</v>
      </c>
    </row>
    <row r="55" spans="1:3" s="333" customFormat="1" ht="12" customHeight="1" thickBot="1">
      <c r="A55" s="19" t="s">
        <v>23</v>
      </c>
      <c r="B55" s="234" t="s">
        <v>285</v>
      </c>
      <c r="C55" s="239">
        <f>SUM(C56:C58)</f>
        <v>113109</v>
      </c>
    </row>
    <row r="56" spans="1:3" s="333" customFormat="1" ht="12" customHeight="1">
      <c r="A56" s="14" t="s">
        <v>167</v>
      </c>
      <c r="B56" s="334" t="s">
        <v>287</v>
      </c>
      <c r="C56" s="244"/>
    </row>
    <row r="57" spans="1:3" s="333" customFormat="1" ht="12" customHeight="1">
      <c r="A57" s="13" t="s">
        <v>168</v>
      </c>
      <c r="B57" s="335" t="s">
        <v>457</v>
      </c>
      <c r="C57" s="244"/>
    </row>
    <row r="58" spans="1:3" s="333" customFormat="1" ht="12" customHeight="1">
      <c r="A58" s="13" t="s">
        <v>201</v>
      </c>
      <c r="B58" s="335" t="s">
        <v>288</v>
      </c>
      <c r="C58" s="692">
        <v>113109</v>
      </c>
    </row>
    <row r="59" spans="1:3" s="333" customFormat="1" ht="12" customHeight="1" thickBot="1">
      <c r="A59" s="15" t="s">
        <v>286</v>
      </c>
      <c r="B59" s="336" t="s">
        <v>289</v>
      </c>
      <c r="C59" s="692">
        <v>113109</v>
      </c>
    </row>
    <row r="60" spans="1:3" s="333" customFormat="1" ht="12" customHeight="1" thickBot="1">
      <c r="A60" s="19" t="s">
        <v>24</v>
      </c>
      <c r="B60" s="20" t="s">
        <v>290</v>
      </c>
      <c r="C60" s="245">
        <f>+C5+C12+C19+C26+C33+C44+C50+C55</f>
        <v>702031</v>
      </c>
    </row>
    <row r="61" spans="1:3" s="333" customFormat="1" ht="12" customHeight="1" thickBot="1">
      <c r="A61" s="337" t="s">
        <v>291</v>
      </c>
      <c r="B61" s="234" t="s">
        <v>292</v>
      </c>
      <c r="C61" s="239">
        <f>SUM(C62:C64)</f>
        <v>91367</v>
      </c>
    </row>
    <row r="62" spans="1:3" s="333" customFormat="1" ht="12" customHeight="1">
      <c r="A62" s="14" t="s">
        <v>325</v>
      </c>
      <c r="B62" s="334" t="s">
        <v>293</v>
      </c>
      <c r="C62" s="244">
        <v>16367</v>
      </c>
    </row>
    <row r="63" spans="1:3" s="333" customFormat="1" ht="12" customHeight="1">
      <c r="A63" s="13" t="s">
        <v>334</v>
      </c>
      <c r="B63" s="335" t="s">
        <v>294</v>
      </c>
      <c r="C63" s="244">
        <v>75000</v>
      </c>
    </row>
    <row r="64" spans="1:3" s="333" customFormat="1" ht="12" customHeight="1" thickBot="1">
      <c r="A64" s="15" t="s">
        <v>335</v>
      </c>
      <c r="B64" s="338" t="s">
        <v>295</v>
      </c>
      <c r="C64" s="244"/>
    </row>
    <row r="65" spans="1:3" s="333" customFormat="1" ht="12" customHeight="1" thickBot="1">
      <c r="A65" s="337" t="s">
        <v>296</v>
      </c>
      <c r="B65" s="234" t="s">
        <v>297</v>
      </c>
      <c r="C65" s="239">
        <f>SUM(C66:C69)</f>
        <v>0</v>
      </c>
    </row>
    <row r="66" spans="1:3" s="333" customFormat="1" ht="12" customHeight="1">
      <c r="A66" s="14" t="s">
        <v>146</v>
      </c>
      <c r="B66" s="334" t="s">
        <v>298</v>
      </c>
      <c r="C66" s="244"/>
    </row>
    <row r="67" spans="1:3" s="333" customFormat="1" ht="12" customHeight="1">
      <c r="A67" s="13" t="s">
        <v>147</v>
      </c>
      <c r="B67" s="335" t="s">
        <v>299</v>
      </c>
      <c r="C67" s="244"/>
    </row>
    <row r="68" spans="1:3" s="333" customFormat="1" ht="12" customHeight="1">
      <c r="A68" s="13" t="s">
        <v>326</v>
      </c>
      <c r="B68" s="335" t="s">
        <v>300</v>
      </c>
      <c r="C68" s="244"/>
    </row>
    <row r="69" spans="1:3" s="333" customFormat="1" ht="12" customHeight="1" thickBot="1">
      <c r="A69" s="15" t="s">
        <v>327</v>
      </c>
      <c r="B69" s="336" t="s">
        <v>301</v>
      </c>
      <c r="C69" s="244"/>
    </row>
    <row r="70" spans="1:3" s="333" customFormat="1" ht="12" customHeight="1" thickBot="1">
      <c r="A70" s="337" t="s">
        <v>302</v>
      </c>
      <c r="B70" s="234" t="s">
        <v>303</v>
      </c>
      <c r="C70" s="239">
        <f>SUM(C71:C72)</f>
        <v>14570</v>
      </c>
    </row>
    <row r="71" spans="1:3" s="333" customFormat="1" ht="12" customHeight="1">
      <c r="A71" s="14" t="s">
        <v>328</v>
      </c>
      <c r="B71" s="334" t="s">
        <v>304</v>
      </c>
      <c r="C71" s="244">
        <v>14570</v>
      </c>
    </row>
    <row r="72" spans="1:3" s="333" customFormat="1" ht="12" customHeight="1" thickBot="1">
      <c r="A72" s="15" t="s">
        <v>329</v>
      </c>
      <c r="B72" s="336" t="s">
        <v>305</v>
      </c>
      <c r="C72" s="244"/>
    </row>
    <row r="73" spans="1:3" s="333" customFormat="1" ht="12" customHeight="1" thickBot="1">
      <c r="A73" s="337" t="s">
        <v>306</v>
      </c>
      <c r="B73" s="234" t="s">
        <v>307</v>
      </c>
      <c r="C73" s="239">
        <f>SUM(C74:C76)</f>
        <v>0</v>
      </c>
    </row>
    <row r="74" spans="1:3" s="333" customFormat="1" ht="12" customHeight="1">
      <c r="A74" s="14" t="s">
        <v>330</v>
      </c>
      <c r="B74" s="334" t="s">
        <v>308</v>
      </c>
      <c r="C74" s="244"/>
    </row>
    <row r="75" spans="1:3" s="333" customFormat="1" ht="12" customHeight="1">
      <c r="A75" s="13" t="s">
        <v>331</v>
      </c>
      <c r="B75" s="335" t="s">
        <v>309</v>
      </c>
      <c r="C75" s="244"/>
    </row>
    <row r="76" spans="1:3" s="333" customFormat="1" ht="12" customHeight="1" thickBot="1">
      <c r="A76" s="15" t="s">
        <v>332</v>
      </c>
      <c r="B76" s="336" t="s">
        <v>310</v>
      </c>
      <c r="C76" s="244"/>
    </row>
    <row r="77" spans="1:3" s="333" customFormat="1" ht="12" customHeight="1" thickBot="1">
      <c r="A77" s="337" t="s">
        <v>311</v>
      </c>
      <c r="B77" s="234" t="s">
        <v>333</v>
      </c>
      <c r="C77" s="239">
        <f>SUM(C78:C81)</f>
        <v>0</v>
      </c>
    </row>
    <row r="78" spans="1:3" s="333" customFormat="1" ht="12" customHeight="1">
      <c r="A78" s="339" t="s">
        <v>312</v>
      </c>
      <c r="B78" s="334" t="s">
        <v>313</v>
      </c>
      <c r="C78" s="244"/>
    </row>
    <row r="79" spans="1:3" s="333" customFormat="1" ht="12" customHeight="1">
      <c r="A79" s="340" t="s">
        <v>314</v>
      </c>
      <c r="B79" s="335" t="s">
        <v>315</v>
      </c>
      <c r="C79" s="244"/>
    </row>
    <row r="80" spans="1:3" s="333" customFormat="1" ht="12" customHeight="1">
      <c r="A80" s="340" t="s">
        <v>316</v>
      </c>
      <c r="B80" s="335" t="s">
        <v>317</v>
      </c>
      <c r="C80" s="244"/>
    </row>
    <row r="81" spans="1:3" s="333" customFormat="1" ht="12" customHeight="1" thickBot="1">
      <c r="A81" s="341" t="s">
        <v>318</v>
      </c>
      <c r="B81" s="336" t="s">
        <v>319</v>
      </c>
      <c r="C81" s="244"/>
    </row>
    <row r="82" spans="1:3" s="333" customFormat="1" ht="13.5" customHeight="1" thickBot="1">
      <c r="A82" s="337" t="s">
        <v>320</v>
      </c>
      <c r="B82" s="234" t="s">
        <v>321</v>
      </c>
      <c r="C82" s="381"/>
    </row>
    <row r="83" spans="1:3" s="333" customFormat="1" ht="15.75" customHeight="1" thickBot="1">
      <c r="A83" s="337" t="s">
        <v>322</v>
      </c>
      <c r="B83" s="342" t="s">
        <v>323</v>
      </c>
      <c r="C83" s="245">
        <f>+C61+C65+C70+C73+C77+C82</f>
        <v>105937</v>
      </c>
    </row>
    <row r="84" spans="1:3" s="333" customFormat="1" ht="16.5" customHeight="1" thickBot="1">
      <c r="A84" s="343" t="s">
        <v>336</v>
      </c>
      <c r="B84" s="344" t="s">
        <v>324</v>
      </c>
      <c r="C84" s="245">
        <f>+C60+C83</f>
        <v>807968</v>
      </c>
    </row>
    <row r="85" spans="1:3" s="333" customFormat="1" ht="83.25" customHeight="1">
      <c r="A85" s="4"/>
      <c r="B85" s="5"/>
      <c r="C85" s="246"/>
    </row>
    <row r="86" spans="1:3" ht="16.5" customHeight="1">
      <c r="A86" s="742" t="s">
        <v>45</v>
      </c>
      <c r="B86" s="742"/>
      <c r="C86" s="742"/>
    </row>
    <row r="87" spans="1:3" s="345" customFormat="1" ht="16.5" customHeight="1" thickBot="1">
      <c r="A87" s="744" t="s">
        <v>149</v>
      </c>
      <c r="B87" s="744"/>
      <c r="C87" s="125" t="s">
        <v>200</v>
      </c>
    </row>
    <row r="88" spans="1:3" ht="37.5" customHeight="1" thickBot="1">
      <c r="A88" s="22" t="s">
        <v>71</v>
      </c>
      <c r="B88" s="23" t="s">
        <v>46</v>
      </c>
      <c r="C88" s="40" t="s">
        <v>225</v>
      </c>
    </row>
    <row r="89" spans="1:3" s="332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16</v>
      </c>
      <c r="B90" s="30" t="s">
        <v>339</v>
      </c>
      <c r="C90" s="238">
        <f>SUM(C91:C95)</f>
        <v>701351</v>
      </c>
    </row>
    <row r="91" spans="1:3" ht="12" customHeight="1">
      <c r="A91" s="16" t="s">
        <v>99</v>
      </c>
      <c r="B91" s="9" t="s">
        <v>47</v>
      </c>
      <c r="C91" s="693">
        <v>250774</v>
      </c>
    </row>
    <row r="92" spans="1:3" ht="12" customHeight="1">
      <c r="A92" s="13" t="s">
        <v>100</v>
      </c>
      <c r="B92" s="7" t="s">
        <v>169</v>
      </c>
      <c r="C92" s="692">
        <v>67087</v>
      </c>
    </row>
    <row r="93" spans="1:3" ht="12" customHeight="1">
      <c r="A93" s="13" t="s">
        <v>101</v>
      </c>
      <c r="B93" s="7" t="s">
        <v>137</v>
      </c>
      <c r="C93" s="694">
        <v>324807</v>
      </c>
    </row>
    <row r="94" spans="1:3" ht="12" customHeight="1">
      <c r="A94" s="13" t="s">
        <v>102</v>
      </c>
      <c r="B94" s="10" t="s">
        <v>170</v>
      </c>
      <c r="C94" s="243">
        <v>13500</v>
      </c>
    </row>
    <row r="95" spans="1:3" ht="12" customHeight="1">
      <c r="A95" s="13" t="s">
        <v>113</v>
      </c>
      <c r="B95" s="18" t="s">
        <v>171</v>
      </c>
      <c r="C95" s="694">
        <v>45183</v>
      </c>
    </row>
    <row r="96" spans="1:3" ht="12" customHeight="1">
      <c r="A96" s="13" t="s">
        <v>103</v>
      </c>
      <c r="B96" s="7" t="s">
        <v>340</v>
      </c>
      <c r="C96" s="243"/>
    </row>
    <row r="97" spans="1:3" ht="12" customHeight="1">
      <c r="A97" s="13" t="s">
        <v>104</v>
      </c>
      <c r="B97" s="127" t="s">
        <v>341</v>
      </c>
      <c r="C97" s="243"/>
    </row>
    <row r="98" spans="1:3" ht="12" customHeight="1">
      <c r="A98" s="13" t="s">
        <v>114</v>
      </c>
      <c r="B98" s="128" t="s">
        <v>342</v>
      </c>
      <c r="C98" s="243"/>
    </row>
    <row r="99" spans="1:3" ht="12" customHeight="1">
      <c r="A99" s="13" t="s">
        <v>115</v>
      </c>
      <c r="B99" s="128" t="s">
        <v>343</v>
      </c>
      <c r="C99" s="243"/>
    </row>
    <row r="100" spans="1:3" ht="12" customHeight="1">
      <c r="A100" s="13" t="s">
        <v>116</v>
      </c>
      <c r="B100" s="127" t="s">
        <v>344</v>
      </c>
      <c r="C100" s="243"/>
    </row>
    <row r="101" spans="1:3" ht="12" customHeight="1">
      <c r="A101" s="13" t="s">
        <v>117</v>
      </c>
      <c r="B101" s="127" t="s">
        <v>345</v>
      </c>
      <c r="C101" s="243"/>
    </row>
    <row r="102" spans="1:3" ht="12" customHeight="1">
      <c r="A102" s="13" t="s">
        <v>119</v>
      </c>
      <c r="B102" s="128" t="s">
        <v>346</v>
      </c>
      <c r="C102" s="694">
        <v>21566</v>
      </c>
    </row>
    <row r="103" spans="1:3" ht="12" customHeight="1">
      <c r="A103" s="12" t="s">
        <v>172</v>
      </c>
      <c r="B103" s="129" t="s">
        <v>347</v>
      </c>
      <c r="C103" s="243"/>
    </row>
    <row r="104" spans="1:3" ht="12" customHeight="1">
      <c r="A104" s="13" t="s">
        <v>337</v>
      </c>
      <c r="B104" s="129" t="s">
        <v>348</v>
      </c>
      <c r="C104" s="243"/>
    </row>
    <row r="105" spans="1:3" ht="12" customHeight="1" thickBot="1">
      <c r="A105" s="17" t="s">
        <v>338</v>
      </c>
      <c r="B105" s="130" t="s">
        <v>349</v>
      </c>
      <c r="C105" s="695">
        <v>23617</v>
      </c>
    </row>
    <row r="106" spans="1:3" ht="12" customHeight="1" thickBot="1">
      <c r="A106" s="19" t="s">
        <v>17</v>
      </c>
      <c r="B106" s="29" t="s">
        <v>350</v>
      </c>
      <c r="C106" s="239">
        <f>+C107+C109+C111</f>
        <v>150662</v>
      </c>
    </row>
    <row r="107" spans="1:3" ht="12" customHeight="1">
      <c r="A107" s="14" t="s">
        <v>105</v>
      </c>
      <c r="B107" s="7" t="s">
        <v>199</v>
      </c>
      <c r="C107" s="696">
        <v>133782</v>
      </c>
    </row>
    <row r="108" spans="1:3" ht="12" customHeight="1">
      <c r="A108" s="14" t="s">
        <v>106</v>
      </c>
      <c r="B108" s="11" t="s">
        <v>354</v>
      </c>
      <c r="C108" s="696">
        <v>125324</v>
      </c>
    </row>
    <row r="109" spans="1:3" ht="12" customHeight="1">
      <c r="A109" s="14" t="s">
        <v>107</v>
      </c>
      <c r="B109" s="11" t="s">
        <v>173</v>
      </c>
      <c r="C109" s="241">
        <v>11492</v>
      </c>
    </row>
    <row r="110" spans="1:3" ht="12" customHeight="1">
      <c r="A110" s="14" t="s">
        <v>108</v>
      </c>
      <c r="B110" s="11" t="s">
        <v>355</v>
      </c>
      <c r="C110" s="218"/>
    </row>
    <row r="111" spans="1:3" ht="12" customHeight="1">
      <c r="A111" s="14" t="s">
        <v>109</v>
      </c>
      <c r="B111" s="236" t="s">
        <v>202</v>
      </c>
      <c r="C111" s="697">
        <v>5388</v>
      </c>
    </row>
    <row r="112" spans="1:3" ht="12" customHeight="1">
      <c r="A112" s="14" t="s">
        <v>118</v>
      </c>
      <c r="B112" s="235" t="s">
        <v>458</v>
      </c>
      <c r="C112" s="218"/>
    </row>
    <row r="113" spans="1:3" ht="12" customHeight="1">
      <c r="A113" s="14" t="s">
        <v>120</v>
      </c>
      <c r="B113" s="330" t="s">
        <v>360</v>
      </c>
      <c r="C113" s="218"/>
    </row>
    <row r="114" spans="1:3" ht="15.75">
      <c r="A114" s="14" t="s">
        <v>174</v>
      </c>
      <c r="B114" s="128" t="s">
        <v>343</v>
      </c>
      <c r="C114" s="218"/>
    </row>
    <row r="115" spans="1:3" ht="12" customHeight="1">
      <c r="A115" s="14" t="s">
        <v>175</v>
      </c>
      <c r="B115" s="128" t="s">
        <v>359</v>
      </c>
      <c r="C115" s="697">
        <v>350</v>
      </c>
    </row>
    <row r="116" spans="1:3" ht="12" customHeight="1">
      <c r="A116" s="14" t="s">
        <v>176</v>
      </c>
      <c r="B116" s="128" t="s">
        <v>358</v>
      </c>
      <c r="C116" s="218"/>
    </row>
    <row r="117" spans="1:3" ht="12" customHeight="1">
      <c r="A117" s="14" t="s">
        <v>351</v>
      </c>
      <c r="B117" s="128" t="s">
        <v>346</v>
      </c>
      <c r="C117" s="218"/>
    </row>
    <row r="118" spans="1:3" ht="12" customHeight="1">
      <c r="A118" s="14" t="s">
        <v>352</v>
      </c>
      <c r="B118" s="128" t="s">
        <v>357</v>
      </c>
      <c r="C118" s="218"/>
    </row>
    <row r="119" spans="1:3" ht="16.5" thickBot="1">
      <c r="A119" s="12" t="s">
        <v>353</v>
      </c>
      <c r="B119" s="128" t="s">
        <v>356</v>
      </c>
      <c r="C119" s="219">
        <v>4438</v>
      </c>
    </row>
    <row r="120" spans="1:3" ht="12" customHeight="1" thickBot="1">
      <c r="A120" s="19" t="s">
        <v>18</v>
      </c>
      <c r="B120" s="122" t="s">
        <v>361</v>
      </c>
      <c r="C120" s="239">
        <f>+C121+C122</f>
        <v>0</v>
      </c>
    </row>
    <row r="121" spans="1:3" ht="12" customHeight="1">
      <c r="A121" s="14" t="s">
        <v>88</v>
      </c>
      <c r="B121" s="8" t="s">
        <v>58</v>
      </c>
      <c r="C121" s="242"/>
    </row>
    <row r="122" spans="1:3" ht="12" customHeight="1" thickBot="1">
      <c r="A122" s="15" t="s">
        <v>89</v>
      </c>
      <c r="B122" s="11" t="s">
        <v>59</v>
      </c>
      <c r="C122" s="243"/>
    </row>
    <row r="123" spans="1:3" ht="12" customHeight="1" thickBot="1">
      <c r="A123" s="19" t="s">
        <v>19</v>
      </c>
      <c r="B123" s="122" t="s">
        <v>362</v>
      </c>
      <c r="C123" s="239">
        <f>+C90+C106+C120</f>
        <v>852013</v>
      </c>
    </row>
    <row r="124" spans="1:3" ht="12" customHeight="1" thickBot="1">
      <c r="A124" s="19" t="s">
        <v>20</v>
      </c>
      <c r="B124" s="122" t="s">
        <v>363</v>
      </c>
      <c r="C124" s="239">
        <f>+C125+C126+C127</f>
        <v>83360</v>
      </c>
    </row>
    <row r="125" spans="1:3" ht="12" customHeight="1">
      <c r="A125" s="14" t="s">
        <v>92</v>
      </c>
      <c r="B125" s="8" t="s">
        <v>364</v>
      </c>
      <c r="C125" s="218">
        <v>1996</v>
      </c>
    </row>
    <row r="126" spans="1:3" ht="12" customHeight="1">
      <c r="A126" s="14" t="s">
        <v>93</v>
      </c>
      <c r="B126" s="8" t="s">
        <v>365</v>
      </c>
      <c r="C126" s="218">
        <v>75000</v>
      </c>
    </row>
    <row r="127" spans="1:3" ht="12" customHeight="1" thickBot="1">
      <c r="A127" s="12" t="s">
        <v>94</v>
      </c>
      <c r="B127" s="6" t="s">
        <v>366</v>
      </c>
      <c r="C127" s="697">
        <v>6364</v>
      </c>
    </row>
    <row r="128" spans="1:3" ht="12" customHeight="1" thickBot="1">
      <c r="A128" s="19" t="s">
        <v>21</v>
      </c>
      <c r="B128" s="122" t="s">
        <v>416</v>
      </c>
      <c r="C128" s="239">
        <f>+C129+C130+C131+C132</f>
        <v>0</v>
      </c>
    </row>
    <row r="129" spans="1:3" ht="12" customHeight="1">
      <c r="A129" s="14" t="s">
        <v>95</v>
      </c>
      <c r="B129" s="8" t="s">
        <v>367</v>
      </c>
      <c r="C129" s="218"/>
    </row>
    <row r="130" spans="1:3" ht="12" customHeight="1">
      <c r="A130" s="14" t="s">
        <v>96</v>
      </c>
      <c r="B130" s="8" t="s">
        <v>368</v>
      </c>
      <c r="C130" s="218"/>
    </row>
    <row r="131" spans="1:3" ht="12" customHeight="1">
      <c r="A131" s="14" t="s">
        <v>270</v>
      </c>
      <c r="B131" s="8" t="s">
        <v>369</v>
      </c>
      <c r="C131" s="218"/>
    </row>
    <row r="132" spans="1:3" ht="12" customHeight="1" thickBot="1">
      <c r="A132" s="12" t="s">
        <v>271</v>
      </c>
      <c r="B132" s="6" t="s">
        <v>370</v>
      </c>
      <c r="C132" s="218"/>
    </row>
    <row r="133" spans="1:3" ht="12" customHeight="1" thickBot="1">
      <c r="A133" s="19" t="s">
        <v>22</v>
      </c>
      <c r="B133" s="122" t="s">
        <v>371</v>
      </c>
      <c r="C133" s="245">
        <f>+C134+C135+C136+C137</f>
        <v>0</v>
      </c>
    </row>
    <row r="134" spans="1:3" ht="12" customHeight="1">
      <c r="A134" s="14" t="s">
        <v>97</v>
      </c>
      <c r="B134" s="8" t="s">
        <v>372</v>
      </c>
      <c r="C134" s="218"/>
    </row>
    <row r="135" spans="1:3" ht="12" customHeight="1">
      <c r="A135" s="14" t="s">
        <v>98</v>
      </c>
      <c r="B135" s="8" t="s">
        <v>382</v>
      </c>
      <c r="C135" s="218"/>
    </row>
    <row r="136" spans="1:3" ht="12" customHeight="1">
      <c r="A136" s="14" t="s">
        <v>283</v>
      </c>
      <c r="B136" s="8" t="s">
        <v>373</v>
      </c>
      <c r="C136" s="218"/>
    </row>
    <row r="137" spans="1:3" ht="12" customHeight="1" thickBot="1">
      <c r="A137" s="12" t="s">
        <v>284</v>
      </c>
      <c r="B137" s="6" t="s">
        <v>374</v>
      </c>
      <c r="C137" s="218"/>
    </row>
    <row r="138" spans="1:3" ht="12" customHeight="1" thickBot="1">
      <c r="A138" s="19" t="s">
        <v>23</v>
      </c>
      <c r="B138" s="122" t="s">
        <v>375</v>
      </c>
      <c r="C138" s="248">
        <f>+C139+C140+C141+C142</f>
        <v>0</v>
      </c>
    </row>
    <row r="139" spans="1:3" ht="12" customHeight="1">
      <c r="A139" s="14" t="s">
        <v>167</v>
      </c>
      <c r="B139" s="8" t="s">
        <v>376</v>
      </c>
      <c r="C139" s="218"/>
    </row>
    <row r="140" spans="1:3" ht="12" customHeight="1">
      <c r="A140" s="14" t="s">
        <v>168</v>
      </c>
      <c r="B140" s="8" t="s">
        <v>377</v>
      </c>
      <c r="C140" s="218"/>
    </row>
    <row r="141" spans="1:3" ht="12" customHeight="1">
      <c r="A141" s="14" t="s">
        <v>201</v>
      </c>
      <c r="B141" s="8" t="s">
        <v>378</v>
      </c>
      <c r="C141" s="218"/>
    </row>
    <row r="142" spans="1:3" ht="12" customHeight="1" thickBot="1">
      <c r="A142" s="14" t="s">
        <v>286</v>
      </c>
      <c r="B142" s="8" t="s">
        <v>379</v>
      </c>
      <c r="C142" s="218"/>
    </row>
    <row r="143" spans="1:9" ht="15" customHeight="1" thickBot="1">
      <c r="A143" s="19" t="s">
        <v>24</v>
      </c>
      <c r="B143" s="122" t="s">
        <v>380</v>
      </c>
      <c r="C143" s="346">
        <f>+C124+C128+C133+C138</f>
        <v>83360</v>
      </c>
      <c r="F143" s="347"/>
      <c r="G143" s="348"/>
      <c r="H143" s="348"/>
      <c r="I143" s="348"/>
    </row>
    <row r="144" spans="1:3" s="333" customFormat="1" ht="12.75" customHeight="1" thickBot="1">
      <c r="A144" s="237" t="s">
        <v>25</v>
      </c>
      <c r="B144" s="317" t="s">
        <v>381</v>
      </c>
      <c r="C144" s="346">
        <f>+C123+C143</f>
        <v>935373</v>
      </c>
    </row>
    <row r="145" ht="7.5" customHeight="1"/>
    <row r="146" spans="1:3" ht="15.75">
      <c r="A146" s="743" t="s">
        <v>383</v>
      </c>
      <c r="B146" s="743"/>
      <c r="C146" s="743"/>
    </row>
    <row r="147" spans="1:3" ht="15" customHeight="1" thickBot="1">
      <c r="A147" s="741" t="s">
        <v>150</v>
      </c>
      <c r="B147" s="741"/>
      <c r="C147" s="249" t="s">
        <v>200</v>
      </c>
    </row>
    <row r="148" spans="1:4" ht="13.5" customHeight="1" thickBot="1">
      <c r="A148" s="19">
        <v>1</v>
      </c>
      <c r="B148" s="29" t="s">
        <v>384</v>
      </c>
      <c r="C148" s="239">
        <f>+C60-C123</f>
        <v>-149982</v>
      </c>
      <c r="D148" s="349"/>
    </row>
    <row r="149" spans="1:3" ht="27.75" customHeight="1" thickBot="1">
      <c r="A149" s="19" t="s">
        <v>17</v>
      </c>
      <c r="B149" s="29" t="s">
        <v>385</v>
      </c>
      <c r="C149" s="239">
        <f>+C83-C143</f>
        <v>22577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3. melléklet  a  12/2014. (V. 6.)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K2" sqref="H2:K2"/>
    </sheetView>
  </sheetViews>
  <sheetFormatPr defaultColWidth="9.00390625" defaultRowHeight="12.75"/>
  <cols>
    <col min="1" max="1" width="27.625" style="449" bestFit="1" customWidth="1"/>
    <col min="2" max="2" width="9.625" style="449" customWidth="1"/>
    <col min="3" max="3" width="10.625" style="449" customWidth="1"/>
    <col min="4" max="4" width="10.875" style="449" customWidth="1"/>
    <col min="5" max="5" width="10.375" style="449" customWidth="1"/>
    <col min="6" max="6" width="9.625" style="449" customWidth="1"/>
    <col min="7" max="7" width="8.625" style="449" bestFit="1" customWidth="1"/>
    <col min="8" max="8" width="11.00390625" style="449" customWidth="1"/>
    <col min="9" max="9" width="8.875" style="449" customWidth="1"/>
    <col min="10" max="10" width="10.375" style="449" bestFit="1" customWidth="1"/>
    <col min="11" max="16384" width="10.625" style="449" customWidth="1"/>
  </cols>
  <sheetData>
    <row r="1" spans="1:10" ht="12.75">
      <c r="A1" s="447"/>
      <c r="B1" s="447"/>
      <c r="C1" s="447"/>
      <c r="D1" s="447"/>
      <c r="E1" s="447"/>
      <c r="F1" s="447"/>
      <c r="H1" s="450"/>
      <c r="I1" s="450"/>
      <c r="J1" s="448"/>
    </row>
    <row r="2" spans="1:10" ht="12.75">
      <c r="A2" s="447"/>
      <c r="B2" s="447"/>
      <c r="C2" s="447"/>
      <c r="D2" s="447"/>
      <c r="E2" s="447"/>
      <c r="F2" s="447"/>
      <c r="G2" s="451"/>
      <c r="H2" s="451"/>
      <c r="I2" s="451"/>
      <c r="J2" s="452"/>
    </row>
    <row r="3" spans="1:10" ht="12.75">
      <c r="A3" s="447"/>
      <c r="B3" s="447"/>
      <c r="C3" s="447"/>
      <c r="D3" s="447"/>
      <c r="E3" s="447"/>
      <c r="F3" s="447"/>
      <c r="G3" s="451"/>
      <c r="H3" s="451"/>
      <c r="I3" s="451"/>
      <c r="J3" s="451"/>
    </row>
    <row r="4" spans="1:10" ht="19.5">
      <c r="A4" s="456" t="s">
        <v>534</v>
      </c>
      <c r="B4" s="456"/>
      <c r="C4" s="456"/>
      <c r="D4" s="456"/>
      <c r="E4" s="456"/>
      <c r="F4" s="456"/>
      <c r="G4" s="456"/>
      <c r="H4" s="456"/>
      <c r="I4" s="456"/>
      <c r="J4" s="456"/>
    </row>
    <row r="5" spans="1:10" ht="19.5">
      <c r="A5" s="456" t="s">
        <v>535</v>
      </c>
      <c r="B5" s="456"/>
      <c r="C5" s="456"/>
      <c r="D5" s="456"/>
      <c r="E5" s="456"/>
      <c r="F5" s="456"/>
      <c r="G5" s="456"/>
      <c r="H5" s="456"/>
      <c r="I5" s="456"/>
      <c r="J5" s="456"/>
    </row>
    <row r="6" spans="1:10" ht="13.5" thickBot="1">
      <c r="A6" s="447"/>
      <c r="B6" s="447"/>
      <c r="C6" s="447"/>
      <c r="D6" s="447"/>
      <c r="E6" s="447"/>
      <c r="F6" s="447"/>
      <c r="G6" s="447"/>
      <c r="H6" s="447"/>
      <c r="I6" s="447"/>
      <c r="J6" s="447"/>
    </row>
    <row r="7" spans="1:10" ht="15.75" customHeight="1" thickBot="1">
      <c r="A7" s="488"/>
      <c r="B7" s="783" t="s">
        <v>536</v>
      </c>
      <c r="C7" s="784"/>
      <c r="D7" s="785"/>
      <c r="E7" s="783" t="s">
        <v>537</v>
      </c>
      <c r="F7" s="784"/>
      <c r="G7" s="784"/>
      <c r="H7" s="784"/>
      <c r="I7" s="784"/>
      <c r="J7" s="785"/>
    </row>
    <row r="8" spans="1:10" ht="15.75" customHeight="1">
      <c r="A8" s="489" t="s">
        <v>522</v>
      </c>
      <c r="B8" s="490" t="s">
        <v>538</v>
      </c>
      <c r="C8" s="491" t="s">
        <v>539</v>
      </c>
      <c r="D8" s="492" t="s">
        <v>540</v>
      </c>
      <c r="E8" s="490" t="s">
        <v>541</v>
      </c>
      <c r="F8" s="491" t="s">
        <v>542</v>
      </c>
      <c r="G8" s="491" t="s">
        <v>543</v>
      </c>
      <c r="H8" s="493" t="s">
        <v>544</v>
      </c>
      <c r="I8" s="493" t="s">
        <v>545</v>
      </c>
      <c r="J8" s="492" t="s">
        <v>540</v>
      </c>
    </row>
    <row r="9" spans="1:10" ht="15.75" customHeight="1" thickBot="1">
      <c r="A9" s="494" t="s">
        <v>523</v>
      </c>
      <c r="B9" s="495" t="s">
        <v>546</v>
      </c>
      <c r="C9" s="496" t="s">
        <v>547</v>
      </c>
      <c r="D9" s="497" t="s">
        <v>548</v>
      </c>
      <c r="E9" s="495" t="s">
        <v>549</v>
      </c>
      <c r="F9" s="496" t="s">
        <v>550</v>
      </c>
      <c r="G9" s="496" t="s">
        <v>551</v>
      </c>
      <c r="H9" s="498" t="s">
        <v>552</v>
      </c>
      <c r="I9" s="498" t="s">
        <v>551</v>
      </c>
      <c r="J9" s="497" t="s">
        <v>553</v>
      </c>
    </row>
    <row r="10" spans="1:10" ht="15.75" customHeight="1" thickBot="1">
      <c r="A10" s="499" t="s">
        <v>554</v>
      </c>
      <c r="B10" s="719">
        <v>145754</v>
      </c>
      <c r="C10" s="500">
        <f aca="true" t="shared" si="0" ref="C10:C16">J10-B10</f>
        <v>174051</v>
      </c>
      <c r="D10" s="501">
        <f aca="true" t="shared" si="1" ref="D10:D16">SUM(B10:C10)</f>
        <v>319805</v>
      </c>
      <c r="E10" s="717">
        <v>55157</v>
      </c>
      <c r="F10" s="718">
        <v>16369</v>
      </c>
      <c r="G10" s="718">
        <v>240773</v>
      </c>
      <c r="H10" s="503"/>
      <c r="I10" s="503">
        <v>7506</v>
      </c>
      <c r="J10" s="492">
        <f aca="true" t="shared" si="2" ref="J10:J16">SUM(E10:I10)</f>
        <v>319805</v>
      </c>
    </row>
    <row r="11" spans="1:10" ht="15.75" customHeight="1" thickBot="1">
      <c r="A11" s="504" t="s">
        <v>555</v>
      </c>
      <c r="B11" s="505">
        <v>22566</v>
      </c>
      <c r="C11" s="502">
        <f t="shared" si="0"/>
        <v>242569</v>
      </c>
      <c r="D11" s="506">
        <f t="shared" si="1"/>
        <v>265135</v>
      </c>
      <c r="E11" s="715">
        <v>150582</v>
      </c>
      <c r="F11" s="716">
        <v>43545</v>
      </c>
      <c r="G11" s="508">
        <v>70017</v>
      </c>
      <c r="H11" s="508"/>
      <c r="I11" s="508">
        <v>991</v>
      </c>
      <c r="J11" s="492">
        <f t="shared" si="2"/>
        <v>265135</v>
      </c>
    </row>
    <row r="12" spans="1:10" ht="15.75" customHeight="1" thickBot="1">
      <c r="A12" s="504" t="s">
        <v>498</v>
      </c>
      <c r="B12" s="505">
        <v>15595</v>
      </c>
      <c r="C12" s="502">
        <f t="shared" si="0"/>
        <v>44935</v>
      </c>
      <c r="D12" s="506">
        <f t="shared" si="1"/>
        <v>60530</v>
      </c>
      <c r="E12" s="507">
        <v>21260</v>
      </c>
      <c r="F12" s="508">
        <v>5600</v>
      </c>
      <c r="G12" s="508">
        <v>33370</v>
      </c>
      <c r="H12" s="508"/>
      <c r="I12" s="508">
        <v>300</v>
      </c>
      <c r="J12" s="492">
        <f t="shared" si="2"/>
        <v>60530</v>
      </c>
    </row>
    <row r="13" spans="1:10" ht="15.75" customHeight="1" thickBot="1">
      <c r="A13" s="504" t="s">
        <v>501</v>
      </c>
      <c r="B13" s="505">
        <v>28892</v>
      </c>
      <c r="C13" s="502">
        <f t="shared" si="0"/>
        <v>14318</v>
      </c>
      <c r="D13" s="506">
        <f t="shared" si="1"/>
        <v>43210</v>
      </c>
      <c r="E13" s="715">
        <v>14130</v>
      </c>
      <c r="F13" s="716">
        <v>3749</v>
      </c>
      <c r="G13" s="716">
        <v>18909</v>
      </c>
      <c r="H13" s="508"/>
      <c r="I13" s="508">
        <v>6422</v>
      </c>
      <c r="J13" s="492">
        <f t="shared" si="2"/>
        <v>43210</v>
      </c>
    </row>
    <row r="14" spans="1:10" s="470" customFormat="1" ht="18" customHeight="1" thickBot="1">
      <c r="A14" s="509" t="s">
        <v>529</v>
      </c>
      <c r="B14" s="510">
        <v>272790</v>
      </c>
      <c r="C14" s="502">
        <f t="shared" si="0"/>
        <v>318805</v>
      </c>
      <c r="D14" s="511">
        <f t="shared" si="1"/>
        <v>591595</v>
      </c>
      <c r="E14" s="720">
        <v>289422</v>
      </c>
      <c r="F14" s="721">
        <v>77021</v>
      </c>
      <c r="G14" s="512">
        <v>222482</v>
      </c>
      <c r="H14" s="512"/>
      <c r="I14" s="513">
        <v>2670</v>
      </c>
      <c r="J14" s="514">
        <f t="shared" si="2"/>
        <v>591595</v>
      </c>
    </row>
    <row r="15" spans="1:10" s="470" customFormat="1" ht="18" customHeight="1" thickBot="1">
      <c r="A15" s="509" t="s">
        <v>528</v>
      </c>
      <c r="B15" s="723">
        <v>10279</v>
      </c>
      <c r="C15" s="502">
        <f t="shared" si="0"/>
        <v>40241</v>
      </c>
      <c r="D15" s="511">
        <f t="shared" si="1"/>
        <v>50520</v>
      </c>
      <c r="E15" s="720">
        <v>30569</v>
      </c>
      <c r="F15" s="721">
        <v>8171</v>
      </c>
      <c r="G15" s="721">
        <v>11750</v>
      </c>
      <c r="H15" s="512"/>
      <c r="I15" s="512">
        <v>30</v>
      </c>
      <c r="J15" s="514">
        <f t="shared" si="2"/>
        <v>50520</v>
      </c>
    </row>
    <row r="16" spans="1:10" s="470" customFormat="1" ht="18" customHeight="1" thickBot="1">
      <c r="A16" s="515" t="s">
        <v>530</v>
      </c>
      <c r="B16" s="726">
        <v>12255</v>
      </c>
      <c r="C16" s="502">
        <f t="shared" si="0"/>
        <v>438039</v>
      </c>
      <c r="D16" s="511">
        <f t="shared" si="1"/>
        <v>450294</v>
      </c>
      <c r="E16" s="724">
        <v>107309</v>
      </c>
      <c r="F16" s="725">
        <v>30126</v>
      </c>
      <c r="G16" s="725">
        <v>58916</v>
      </c>
      <c r="H16" s="516">
        <v>252000</v>
      </c>
      <c r="I16" s="725">
        <v>1943</v>
      </c>
      <c r="J16" s="517">
        <f t="shared" si="2"/>
        <v>450294</v>
      </c>
    </row>
    <row r="17" spans="1:10" s="470" customFormat="1" ht="18" customHeight="1" thickBot="1">
      <c r="A17" s="518" t="s">
        <v>556</v>
      </c>
      <c r="B17" s="519">
        <f aca="true" t="shared" si="3" ref="B17:J17">SUM(B10:B16)</f>
        <v>508131</v>
      </c>
      <c r="C17" s="519">
        <f t="shared" si="3"/>
        <v>1272958</v>
      </c>
      <c r="D17" s="519">
        <f t="shared" si="3"/>
        <v>1781089</v>
      </c>
      <c r="E17" s="519">
        <f t="shared" si="3"/>
        <v>668429</v>
      </c>
      <c r="F17" s="519">
        <f t="shared" si="3"/>
        <v>184581</v>
      </c>
      <c r="G17" s="519">
        <f t="shared" si="3"/>
        <v>656217</v>
      </c>
      <c r="H17" s="519">
        <f t="shared" si="3"/>
        <v>252000</v>
      </c>
      <c r="I17" s="519">
        <f t="shared" si="3"/>
        <v>19862</v>
      </c>
      <c r="J17" s="520">
        <f t="shared" si="3"/>
        <v>1781089</v>
      </c>
    </row>
    <row r="26" ht="12.75">
      <c r="J26" s="722"/>
    </row>
  </sheetData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&amp;R30. melléklet a 12/2014.(V. 6.)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23"/>
  <dimension ref="D1:Q25"/>
  <sheetViews>
    <sheetView workbookViewId="0" topLeftCell="D1">
      <selection activeCell="H8" sqref="H8"/>
    </sheetView>
  </sheetViews>
  <sheetFormatPr defaultColWidth="9.00390625" defaultRowHeight="12.75"/>
  <cols>
    <col min="1" max="2" width="9.375" style="449" hidden="1" customWidth="1"/>
    <col min="3" max="3" width="58.125" style="449" hidden="1" customWidth="1"/>
    <col min="4" max="4" width="55.00390625" style="449" customWidth="1"/>
    <col min="5" max="5" width="14.375" style="449" customWidth="1"/>
    <col min="6" max="6" width="9.625" style="449" customWidth="1"/>
    <col min="7" max="7" width="10.625" style="449" customWidth="1"/>
    <col min="8" max="8" width="10.875" style="449" customWidth="1"/>
    <col min="9" max="9" width="10.375" style="449" customWidth="1"/>
    <col min="10" max="10" width="9.625" style="449" customWidth="1"/>
    <col min="11" max="11" width="8.625" style="449" bestFit="1" customWidth="1"/>
    <col min="12" max="12" width="11.00390625" style="449" customWidth="1"/>
    <col min="13" max="13" width="8.875" style="449" customWidth="1"/>
    <col min="14" max="16" width="10.375" style="449" bestFit="1" customWidth="1"/>
    <col min="17" max="17" width="11.125" style="449" customWidth="1"/>
    <col min="18" max="16384" width="10.625" style="449" customWidth="1"/>
  </cols>
  <sheetData>
    <row r="1" spans="4:17" ht="12.75">
      <c r="D1" s="447"/>
      <c r="E1" s="448"/>
      <c r="F1" s="447"/>
      <c r="G1" s="447"/>
      <c r="H1" s="447"/>
      <c r="I1" s="447"/>
      <c r="J1" s="447"/>
      <c r="L1" s="450"/>
      <c r="M1" s="450"/>
      <c r="N1" s="448"/>
      <c r="O1" s="448"/>
      <c r="P1" s="448"/>
      <c r="Q1" s="448"/>
    </row>
    <row r="2" spans="4:17" ht="12.75">
      <c r="D2" s="447"/>
      <c r="E2" s="788"/>
      <c r="F2" s="788"/>
      <c r="G2" s="447"/>
      <c r="H2" s="447"/>
      <c r="I2" s="447"/>
      <c r="J2" s="447"/>
      <c r="K2" s="451"/>
      <c r="L2" s="451"/>
      <c r="M2" s="451"/>
      <c r="N2" s="452"/>
      <c r="O2" s="453"/>
      <c r="P2" s="453"/>
      <c r="Q2" s="453"/>
    </row>
    <row r="3" spans="4:17" ht="12.75">
      <c r="D3" s="447"/>
      <c r="E3" s="447"/>
      <c r="F3" s="447"/>
      <c r="G3" s="447"/>
      <c r="H3" s="447"/>
      <c r="I3" s="447"/>
      <c r="J3" s="447"/>
      <c r="K3" s="451"/>
      <c r="L3" s="451"/>
      <c r="M3" s="451"/>
      <c r="N3" s="451"/>
      <c r="O3" s="451"/>
      <c r="P3" s="451"/>
      <c r="Q3" s="454"/>
    </row>
    <row r="4" spans="4:17" ht="19.5">
      <c r="D4" s="455" t="s">
        <v>520</v>
      </c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</row>
    <row r="5" spans="4:17" ht="19.5"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</row>
    <row r="6" spans="4:17" ht="13.5" thickBot="1">
      <c r="D6" s="447"/>
      <c r="E6" s="45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58"/>
    </row>
    <row r="7" spans="4:17" ht="15.75" customHeight="1">
      <c r="D7" s="459"/>
      <c r="E7" s="786" t="s">
        <v>521</v>
      </c>
      <c r="F7" s="460"/>
      <c r="G7" s="461"/>
      <c r="H7" s="461"/>
      <c r="I7" s="460"/>
      <c r="J7" s="461"/>
      <c r="K7" s="461"/>
      <c r="L7" s="461"/>
      <c r="M7" s="461"/>
      <c r="N7" s="461"/>
      <c r="O7" s="462"/>
      <c r="P7" s="463"/>
      <c r="Q7" s="463"/>
    </row>
    <row r="8" spans="4:17" ht="15.75" customHeight="1">
      <c r="D8" s="464" t="s">
        <v>522</v>
      </c>
      <c r="E8" s="787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</row>
    <row r="9" spans="4:17" ht="15.75" customHeight="1" thickBot="1">
      <c r="D9" s="465" t="s">
        <v>523</v>
      </c>
      <c r="E9" s="678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</row>
    <row r="10" spans="4:17" s="470" customFormat="1" ht="18" customHeight="1">
      <c r="D10" s="466" t="s">
        <v>524</v>
      </c>
      <c r="E10" s="727">
        <v>35</v>
      </c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8"/>
      <c r="Q10" s="469"/>
    </row>
    <row r="11" spans="4:17" s="470" customFormat="1" ht="18" customHeight="1">
      <c r="D11" s="466" t="s">
        <v>599</v>
      </c>
      <c r="E11" s="572">
        <v>13</v>
      </c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8"/>
      <c r="Q11" s="469"/>
    </row>
    <row r="12" spans="4:17" s="470" customFormat="1" ht="18" customHeight="1">
      <c r="D12" s="471" t="s">
        <v>525</v>
      </c>
      <c r="E12" s="521">
        <v>57</v>
      </c>
      <c r="F12" s="472"/>
      <c r="G12" s="467"/>
      <c r="H12" s="467"/>
      <c r="I12" s="473"/>
      <c r="J12" s="473"/>
      <c r="K12" s="473"/>
      <c r="L12" s="473"/>
      <c r="M12" s="473"/>
      <c r="N12" s="467"/>
      <c r="O12" s="467"/>
      <c r="P12" s="474"/>
      <c r="Q12" s="475"/>
    </row>
    <row r="13" spans="4:17" s="470" customFormat="1" ht="18" customHeight="1">
      <c r="D13" s="476" t="s">
        <v>526</v>
      </c>
      <c r="E13" s="477">
        <v>9.5</v>
      </c>
      <c r="F13" s="467"/>
      <c r="G13" s="467"/>
      <c r="H13" s="467"/>
      <c r="I13" s="473"/>
      <c r="J13" s="473"/>
      <c r="K13" s="473"/>
      <c r="L13" s="473"/>
      <c r="M13" s="473"/>
      <c r="N13" s="467"/>
      <c r="O13" s="467"/>
      <c r="P13" s="473"/>
      <c r="Q13" s="475"/>
    </row>
    <row r="14" spans="4:17" s="470" customFormat="1" ht="18" customHeight="1">
      <c r="D14" s="471" t="s">
        <v>527</v>
      </c>
      <c r="E14" s="477">
        <v>6</v>
      </c>
      <c r="F14" s="472"/>
      <c r="G14" s="467"/>
      <c r="H14" s="467"/>
      <c r="I14" s="473"/>
      <c r="J14" s="473"/>
      <c r="K14" s="473"/>
      <c r="L14" s="473"/>
      <c r="M14" s="473"/>
      <c r="N14" s="467"/>
      <c r="O14" s="467"/>
      <c r="P14" s="474"/>
      <c r="Q14" s="475"/>
    </row>
    <row r="15" spans="4:17" s="470" customFormat="1" ht="18" customHeight="1">
      <c r="D15" s="478" t="s">
        <v>528</v>
      </c>
      <c r="E15" s="571">
        <v>19</v>
      </c>
      <c r="F15" s="472"/>
      <c r="G15" s="467"/>
      <c r="H15" s="467"/>
      <c r="I15" s="473"/>
      <c r="J15" s="473"/>
      <c r="K15" s="473"/>
      <c r="L15" s="473"/>
      <c r="M15" s="473"/>
      <c r="N15" s="467"/>
      <c r="O15" s="467"/>
      <c r="P15" s="474"/>
      <c r="Q15" s="475"/>
    </row>
    <row r="16" spans="4:17" s="470" customFormat="1" ht="18" customHeight="1">
      <c r="D16" s="478" t="s">
        <v>598</v>
      </c>
      <c r="E16" s="571">
        <v>2</v>
      </c>
      <c r="F16" s="472"/>
      <c r="G16" s="467"/>
      <c r="H16" s="467"/>
      <c r="I16" s="473"/>
      <c r="J16" s="473"/>
      <c r="K16" s="473"/>
      <c r="L16" s="473"/>
      <c r="M16" s="473"/>
      <c r="N16" s="467"/>
      <c r="O16" s="467"/>
      <c r="P16" s="474"/>
      <c r="Q16" s="475"/>
    </row>
    <row r="17" spans="4:17" s="470" customFormat="1" ht="18" customHeight="1">
      <c r="D17" s="478" t="s">
        <v>529</v>
      </c>
      <c r="E17" s="728">
        <v>161.3</v>
      </c>
      <c r="F17" s="472"/>
      <c r="G17" s="467"/>
      <c r="H17" s="467"/>
      <c r="I17" s="473"/>
      <c r="J17" s="473"/>
      <c r="K17" s="473"/>
      <c r="L17" s="473"/>
      <c r="M17" s="473"/>
      <c r="N17" s="467"/>
      <c r="O17" s="467"/>
      <c r="P17" s="474"/>
      <c r="Q17" s="475"/>
    </row>
    <row r="18" spans="4:17" s="470" customFormat="1" ht="18" customHeight="1">
      <c r="D18" s="478" t="s">
        <v>658</v>
      </c>
      <c r="E18" s="571">
        <v>7</v>
      </c>
      <c r="F18" s="472"/>
      <c r="G18" s="467"/>
      <c r="H18" s="467"/>
      <c r="I18" s="473"/>
      <c r="J18" s="473"/>
      <c r="K18" s="473"/>
      <c r="L18" s="473"/>
      <c r="M18" s="473"/>
      <c r="N18" s="467"/>
      <c r="O18" s="467"/>
      <c r="P18" s="474"/>
      <c r="Q18" s="475"/>
    </row>
    <row r="19" spans="4:17" s="447" customFormat="1" ht="13.5" thickBot="1">
      <c r="D19" s="479" t="s">
        <v>530</v>
      </c>
      <c r="E19" s="480">
        <v>42</v>
      </c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</row>
    <row r="20" spans="4:17" s="447" customFormat="1" ht="13.5" thickBot="1">
      <c r="D20" s="482" t="s">
        <v>531</v>
      </c>
      <c r="E20" s="483">
        <f>SUM(E10:E19)</f>
        <v>351.8</v>
      </c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</row>
    <row r="21" spans="4:17" s="447" customFormat="1" ht="13.5" thickBot="1">
      <c r="D21" s="673" t="s">
        <v>659</v>
      </c>
      <c r="E21" s="483">
        <f>E10+E12+E13+E14+E15+E17+E19</f>
        <v>329.8</v>
      </c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</row>
    <row r="22" spans="4:17" s="447" customFormat="1" ht="15.75">
      <c r="D22" s="674" t="s">
        <v>196</v>
      </c>
      <c r="E22" s="522">
        <v>2</v>
      </c>
      <c r="F22" s="484"/>
      <c r="G22" s="484"/>
      <c r="H22" s="484"/>
      <c r="I22" s="484"/>
      <c r="J22" s="484"/>
      <c r="K22" s="484"/>
      <c r="L22" s="484"/>
      <c r="M22" s="484"/>
      <c r="N22" s="484"/>
      <c r="O22" s="485"/>
      <c r="P22" s="484"/>
      <c r="Q22" s="484"/>
    </row>
    <row r="23" spans="4:17" s="447" customFormat="1" ht="12.75">
      <c r="D23" s="675" t="s">
        <v>532</v>
      </c>
      <c r="E23" s="573">
        <v>319</v>
      </c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</row>
    <row r="24" spans="4:17" s="447" customFormat="1" ht="13.5" thickBot="1">
      <c r="D24" s="486" t="s">
        <v>533</v>
      </c>
      <c r="E24" s="487">
        <f>SUM(E20:E23)</f>
        <v>1002.6</v>
      </c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</row>
    <row r="25" spans="4:5" ht="13.5" thickBot="1">
      <c r="D25" s="676" t="s">
        <v>660</v>
      </c>
      <c r="E25" s="677">
        <f>E21+E22</f>
        <v>331.8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&amp;R31. melléklet a 12./2014.(V. 6.)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67">
    <pageSetUpPr fitToPage="1"/>
  </sheetPr>
  <dimension ref="A1:F28"/>
  <sheetViews>
    <sheetView workbookViewId="0" topLeftCell="A1">
      <selection activeCell="C1" sqref="C1:F1"/>
    </sheetView>
  </sheetViews>
  <sheetFormatPr defaultColWidth="9.00390625" defaultRowHeight="12.75"/>
  <cols>
    <col min="1" max="1" width="10.00390625" style="405" customWidth="1"/>
    <col min="2" max="2" width="37.375" style="405" customWidth="1"/>
    <col min="3" max="3" width="24.875" style="405" customWidth="1"/>
    <col min="4" max="4" width="22.625" style="405" customWidth="1"/>
    <col min="5" max="16384" width="10.625" style="405" customWidth="1"/>
  </cols>
  <sheetData>
    <row r="1" spans="1:4" ht="15.75">
      <c r="A1" s="403"/>
      <c r="B1" s="403"/>
      <c r="C1" s="403"/>
      <c r="D1" s="404"/>
    </row>
    <row r="2" spans="1:4" ht="15.75">
      <c r="A2" s="403"/>
      <c r="B2" s="403"/>
      <c r="C2" s="403"/>
      <c r="D2" s="406"/>
    </row>
    <row r="3" spans="1:4" ht="15.75">
      <c r="A3" s="403"/>
      <c r="B3" s="403"/>
      <c r="C3" s="403"/>
      <c r="D3" s="404"/>
    </row>
    <row r="4" spans="1:4" ht="15.75">
      <c r="A4" s="403"/>
      <c r="B4" s="403"/>
      <c r="C4" s="403"/>
      <c r="D4" s="407"/>
    </row>
    <row r="5" spans="1:4" ht="15.75">
      <c r="A5" s="403"/>
      <c r="B5" s="403"/>
      <c r="C5" s="403"/>
      <c r="D5" s="407"/>
    </row>
    <row r="6" spans="1:4" ht="15.75">
      <c r="A6" s="403"/>
      <c r="B6" s="403"/>
      <c r="C6" s="403"/>
      <c r="D6" s="408"/>
    </row>
    <row r="7" spans="1:4" ht="19.5">
      <c r="A7" s="409" t="s">
        <v>511</v>
      </c>
      <c r="B7" s="409"/>
      <c r="C7" s="409"/>
      <c r="D7" s="410"/>
    </row>
    <row r="8" spans="1:4" ht="19.5">
      <c r="A8" s="409" t="s">
        <v>665</v>
      </c>
      <c r="B8" s="409"/>
      <c r="C8" s="409"/>
      <c r="D8" s="410"/>
    </row>
    <row r="9" spans="1:4" ht="19.5">
      <c r="A9" s="409"/>
      <c r="B9" s="409"/>
      <c r="C9" s="409"/>
      <c r="D9" s="410"/>
    </row>
    <row r="10" spans="1:4" ht="19.5">
      <c r="A10" s="409"/>
      <c r="B10" s="409"/>
      <c r="C10" s="409"/>
      <c r="D10" s="410"/>
    </row>
    <row r="11" spans="1:4" ht="19.5">
      <c r="A11" s="409"/>
      <c r="B11" s="409"/>
      <c r="C11" s="409"/>
      <c r="D11" s="410"/>
    </row>
    <row r="12" spans="1:4" ht="19.5">
      <c r="A12" s="409"/>
      <c r="B12" s="409"/>
      <c r="C12" s="409"/>
      <c r="D12" s="410"/>
    </row>
    <row r="13" spans="1:4" ht="16.5" thickBot="1">
      <c r="A13" s="403"/>
      <c r="B13" s="403"/>
      <c r="C13" s="403"/>
      <c r="D13" s="411" t="s">
        <v>512</v>
      </c>
    </row>
    <row r="14" spans="1:4" s="416" customFormat="1" ht="33" customHeight="1" thickBot="1">
      <c r="A14" s="412" t="s">
        <v>63</v>
      </c>
      <c r="B14" s="413"/>
      <c r="C14" s="414"/>
      <c r="D14" s="415" t="s">
        <v>54</v>
      </c>
    </row>
    <row r="15" spans="1:6" ht="15.75">
      <c r="A15" s="417" t="s">
        <v>58</v>
      </c>
      <c r="B15" s="418"/>
      <c r="C15" s="419"/>
      <c r="D15" s="523">
        <v>13508</v>
      </c>
      <c r="E15" s="420"/>
      <c r="F15" s="421"/>
    </row>
    <row r="16" spans="1:6" ht="15.75">
      <c r="A16" s="422" t="s">
        <v>513</v>
      </c>
      <c r="B16" s="423"/>
      <c r="C16" s="424"/>
      <c r="D16" s="425"/>
      <c r="E16" s="421"/>
      <c r="F16" s="421"/>
    </row>
    <row r="17" spans="1:6" ht="12.75">
      <c r="A17" s="426" t="s">
        <v>514</v>
      </c>
      <c r="B17" s="427"/>
      <c r="C17" s="428"/>
      <c r="D17" s="429">
        <v>1500</v>
      </c>
      <c r="E17" s="430"/>
      <c r="F17" s="431"/>
    </row>
    <row r="18" spans="1:6" ht="12.75">
      <c r="A18" s="426" t="s">
        <v>515</v>
      </c>
      <c r="B18" s="427"/>
      <c r="C18" s="428"/>
      <c r="D18" s="729">
        <v>7874</v>
      </c>
      <c r="E18" s="432"/>
      <c r="F18" s="431"/>
    </row>
    <row r="19" spans="1:6" ht="12.75">
      <c r="A19" s="426" t="s">
        <v>516</v>
      </c>
      <c r="B19" s="427"/>
      <c r="C19" s="428"/>
      <c r="D19" s="429">
        <v>2500</v>
      </c>
      <c r="E19" s="432"/>
      <c r="F19" s="431"/>
    </row>
    <row r="20" spans="1:6" ht="12.75">
      <c r="A20" s="433" t="s">
        <v>517</v>
      </c>
      <c r="B20" s="427"/>
      <c r="C20" s="428"/>
      <c r="D20" s="429">
        <v>100</v>
      </c>
      <c r="E20" s="432"/>
      <c r="F20" s="434"/>
    </row>
    <row r="21" spans="1:6" ht="12.75">
      <c r="A21" s="426" t="s">
        <v>559</v>
      </c>
      <c r="B21" s="427"/>
      <c r="C21" s="428"/>
      <c r="D21" s="729">
        <v>2878</v>
      </c>
      <c r="E21" s="432"/>
      <c r="F21" s="434"/>
    </row>
    <row r="22" spans="1:6" ht="12.75">
      <c r="A22" s="426" t="s">
        <v>666</v>
      </c>
      <c r="B22" s="427"/>
      <c r="C22" s="428"/>
      <c r="D22" s="429">
        <v>1000</v>
      </c>
      <c r="E22" s="432"/>
      <c r="F22" s="434"/>
    </row>
    <row r="23" spans="1:6" ht="12.75">
      <c r="A23" s="435" t="s">
        <v>557</v>
      </c>
      <c r="B23" s="436"/>
      <c r="C23" s="428"/>
      <c r="D23" s="729">
        <v>23163</v>
      </c>
      <c r="E23" s="432"/>
      <c r="F23" s="431"/>
    </row>
    <row r="24" spans="1:6" ht="12.75">
      <c r="A24" s="435" t="s">
        <v>558</v>
      </c>
      <c r="B24" s="437"/>
      <c r="C24" s="438"/>
      <c r="D24" s="729">
        <v>78070</v>
      </c>
      <c r="E24" s="432"/>
      <c r="F24" s="431"/>
    </row>
    <row r="25" spans="1:6" ht="12.75">
      <c r="A25" s="426"/>
      <c r="B25" s="427"/>
      <c r="C25" s="428"/>
      <c r="D25" s="439"/>
      <c r="E25" s="432"/>
      <c r="F25" s="431"/>
    </row>
    <row r="26" spans="1:4" ht="15.75">
      <c r="A26" s="422" t="s">
        <v>518</v>
      </c>
      <c r="B26" s="440"/>
      <c r="C26" s="441"/>
      <c r="D26" s="442">
        <f>SUM(D17:D25)</f>
        <v>117085</v>
      </c>
    </row>
    <row r="27" spans="1:4" ht="15.75">
      <c r="A27" s="422"/>
      <c r="B27" s="440"/>
      <c r="C27" s="441"/>
      <c r="D27" s="441"/>
    </row>
    <row r="28" spans="1:4" ht="16.5" thickBot="1">
      <c r="A28" s="443" t="s">
        <v>519</v>
      </c>
      <c r="B28" s="444"/>
      <c r="C28" s="445"/>
      <c r="D28" s="446">
        <f>SUM(D15,D26)</f>
        <v>130593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&amp;R32. melléklet a 12/2014.(V. 6.)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J19" sqref="J19"/>
    </sheetView>
  </sheetViews>
  <sheetFormatPr defaultColWidth="9.00390625" defaultRowHeight="12.75"/>
  <cols>
    <col min="1" max="1" width="6.875" style="42" customWidth="1"/>
    <col min="2" max="2" width="49.625" style="41" customWidth="1"/>
    <col min="3" max="8" width="12.875" style="41" customWidth="1"/>
    <col min="9" max="9" width="13.875" style="41" customWidth="1"/>
    <col min="10" max="16384" width="9.375" style="41" customWidth="1"/>
  </cols>
  <sheetData>
    <row r="1" spans="1:9" ht="27.75" customHeight="1">
      <c r="A1" s="759" t="s">
        <v>5</v>
      </c>
      <c r="B1" s="759"/>
      <c r="C1" s="759"/>
      <c r="D1" s="759"/>
      <c r="E1" s="759"/>
      <c r="F1" s="759"/>
      <c r="G1" s="759"/>
      <c r="H1" s="759"/>
      <c r="I1" s="759"/>
    </row>
    <row r="2" spans="2:9" ht="20.25" customHeight="1" thickBot="1">
      <c r="B2" s="535"/>
      <c r="I2" s="536" t="s">
        <v>62</v>
      </c>
    </row>
    <row r="3" spans="1:9" s="537" customFormat="1" ht="22.5" customHeight="1">
      <c r="A3" s="796" t="s">
        <v>71</v>
      </c>
      <c r="B3" s="791" t="s">
        <v>85</v>
      </c>
      <c r="C3" s="796" t="s">
        <v>86</v>
      </c>
      <c r="D3" s="796" t="s">
        <v>572</v>
      </c>
      <c r="E3" s="793" t="s">
        <v>70</v>
      </c>
      <c r="F3" s="794"/>
      <c r="G3" s="794"/>
      <c r="H3" s="795"/>
      <c r="I3" s="791" t="s">
        <v>49</v>
      </c>
    </row>
    <row r="4" spans="1:9" s="538" customFormat="1" ht="17.25" customHeight="1" thickBot="1">
      <c r="A4" s="797"/>
      <c r="B4" s="792"/>
      <c r="C4" s="792"/>
      <c r="D4" s="797"/>
      <c r="E4" s="220" t="s">
        <v>183</v>
      </c>
      <c r="F4" s="220" t="s">
        <v>221</v>
      </c>
      <c r="G4" s="220" t="s">
        <v>222</v>
      </c>
      <c r="H4" s="221" t="s">
        <v>573</v>
      </c>
      <c r="I4" s="792"/>
    </row>
    <row r="5" spans="1:9" s="539" customFormat="1" ht="12.75" customHeight="1" thickBot="1">
      <c r="A5" s="222"/>
      <c r="B5" s="223">
        <v>2</v>
      </c>
      <c r="C5" s="224">
        <v>3</v>
      </c>
      <c r="D5" s="223">
        <v>4</v>
      </c>
      <c r="E5" s="222">
        <v>5</v>
      </c>
      <c r="F5" s="224">
        <v>6</v>
      </c>
      <c r="G5" s="224">
        <v>7</v>
      </c>
      <c r="H5" s="225">
        <v>8</v>
      </c>
      <c r="I5" s="226" t="s">
        <v>87</v>
      </c>
    </row>
    <row r="6" spans="1:9" ht="24.75" customHeight="1" thickBot="1">
      <c r="A6" s="222"/>
      <c r="B6" s="227" t="s">
        <v>6</v>
      </c>
      <c r="C6" s="540"/>
      <c r="D6" s="541"/>
      <c r="E6" s="542"/>
      <c r="F6" s="543"/>
      <c r="G6" s="543"/>
      <c r="H6" s="544"/>
      <c r="I6" s="68">
        <f aca="true" t="shared" si="0" ref="I6:I24">SUM(D6:H6)</f>
        <v>0</v>
      </c>
    </row>
    <row r="7" spans="1:9" ht="24.75" customHeight="1" thickBot="1">
      <c r="A7" s="222"/>
      <c r="B7" s="545" t="s">
        <v>574</v>
      </c>
      <c r="C7" s="546">
        <v>2013</v>
      </c>
      <c r="D7" s="72"/>
      <c r="E7" s="730">
        <v>6364</v>
      </c>
      <c r="F7" s="74"/>
      <c r="G7" s="74"/>
      <c r="H7" s="25"/>
      <c r="I7" s="547">
        <f t="shared" si="0"/>
        <v>6364</v>
      </c>
    </row>
    <row r="8" spans="1:9" ht="24" customHeight="1" thickBot="1">
      <c r="A8" s="222"/>
      <c r="B8" s="227" t="s">
        <v>7</v>
      </c>
      <c r="C8" s="548"/>
      <c r="D8" s="541"/>
      <c r="E8" s="542"/>
      <c r="F8" s="543"/>
      <c r="G8" s="543"/>
      <c r="H8" s="544"/>
      <c r="I8" s="549">
        <f t="shared" si="0"/>
        <v>0</v>
      </c>
    </row>
    <row r="9" spans="1:9" ht="16.5" customHeight="1" thickBot="1">
      <c r="A9" s="222"/>
      <c r="B9" s="69" t="s">
        <v>575</v>
      </c>
      <c r="C9" s="550">
        <v>2010</v>
      </c>
      <c r="D9" s="70">
        <v>1209</v>
      </c>
      <c r="E9" s="71"/>
      <c r="F9" s="27"/>
      <c r="G9" s="27"/>
      <c r="H9" s="24"/>
      <c r="I9" s="549">
        <f t="shared" si="0"/>
        <v>1209</v>
      </c>
    </row>
    <row r="10" spans="1:9" ht="19.5" customHeight="1" thickBot="1">
      <c r="A10" s="222"/>
      <c r="B10" s="69" t="s">
        <v>576</v>
      </c>
      <c r="C10" s="550">
        <v>2010</v>
      </c>
      <c r="D10" s="70">
        <v>390</v>
      </c>
      <c r="E10" s="71"/>
      <c r="F10" s="27"/>
      <c r="G10" s="27"/>
      <c r="H10" s="24"/>
      <c r="I10" s="549">
        <f t="shared" si="0"/>
        <v>390</v>
      </c>
    </row>
    <row r="11" spans="1:9" ht="19.5" customHeight="1" thickBot="1">
      <c r="A11" s="223"/>
      <c r="B11" s="551" t="s">
        <v>562</v>
      </c>
      <c r="C11" s="550">
        <v>2005</v>
      </c>
      <c r="D11" s="70">
        <v>128780</v>
      </c>
      <c r="E11" s="71"/>
      <c r="F11" s="27"/>
      <c r="G11" s="27"/>
      <c r="H11" s="24"/>
      <c r="I11" s="549">
        <f t="shared" si="0"/>
        <v>128780</v>
      </c>
    </row>
    <row r="12" spans="1:9" ht="19.5" customHeight="1" thickBot="1">
      <c r="A12" s="223"/>
      <c r="B12" s="551" t="s">
        <v>567</v>
      </c>
      <c r="C12" s="550">
        <v>2013</v>
      </c>
      <c r="D12" s="70"/>
      <c r="E12" s="552">
        <v>660</v>
      </c>
      <c r="F12" s="552">
        <v>660</v>
      </c>
      <c r="G12" s="552">
        <v>660</v>
      </c>
      <c r="H12" s="553">
        <v>1685</v>
      </c>
      <c r="I12" s="549">
        <f t="shared" si="0"/>
        <v>3665</v>
      </c>
    </row>
    <row r="13" spans="1:9" ht="19.5" customHeight="1" thickBot="1">
      <c r="A13" s="223"/>
      <c r="B13" s="551" t="s">
        <v>577</v>
      </c>
      <c r="C13" s="550">
        <v>2013</v>
      </c>
      <c r="D13" s="70">
        <v>0</v>
      </c>
      <c r="E13" s="554">
        <v>1336</v>
      </c>
      <c r="F13" s="555">
        <v>1336</v>
      </c>
      <c r="G13" s="555">
        <v>1336</v>
      </c>
      <c r="H13" s="556">
        <v>8694</v>
      </c>
      <c r="I13" s="549">
        <f t="shared" si="0"/>
        <v>12702</v>
      </c>
    </row>
    <row r="14" spans="1:9" ht="19.5" customHeight="1" thickBot="1">
      <c r="A14" s="222"/>
      <c r="B14" s="69" t="s">
        <v>563</v>
      </c>
      <c r="C14" s="550">
        <v>2007</v>
      </c>
      <c r="D14" s="70">
        <v>5643</v>
      </c>
      <c r="E14" s="71"/>
      <c r="F14" s="27"/>
      <c r="G14" s="555">
        <v>77727</v>
      </c>
      <c r="H14" s="24"/>
      <c r="I14" s="549">
        <f t="shared" si="0"/>
        <v>83370</v>
      </c>
    </row>
    <row r="15" spans="1:9" ht="19.5" customHeight="1" thickBot="1">
      <c r="A15" s="222"/>
      <c r="B15" s="227" t="s">
        <v>193</v>
      </c>
      <c r="C15" s="548"/>
      <c r="D15" s="541"/>
      <c r="E15" s="542"/>
      <c r="F15" s="543"/>
      <c r="G15" s="543"/>
      <c r="H15" s="544"/>
      <c r="I15" s="549">
        <f t="shared" si="0"/>
        <v>0</v>
      </c>
    </row>
    <row r="16" spans="1:9" ht="22.5" customHeight="1" thickBot="1">
      <c r="A16" s="222"/>
      <c r="B16" s="545" t="s">
        <v>578</v>
      </c>
      <c r="C16" s="557">
        <v>2013</v>
      </c>
      <c r="D16" s="72">
        <v>91922</v>
      </c>
      <c r="E16" s="73">
        <v>6340</v>
      </c>
      <c r="F16" s="74"/>
      <c r="G16" s="74"/>
      <c r="H16" s="25"/>
      <c r="I16" s="549">
        <f t="shared" si="0"/>
        <v>98262</v>
      </c>
    </row>
    <row r="17" spans="1:9" ht="19.5" customHeight="1" thickBot="1">
      <c r="A17" s="222"/>
      <c r="B17" s="69" t="s">
        <v>579</v>
      </c>
      <c r="C17" s="558">
        <v>2013</v>
      </c>
      <c r="D17" s="70">
        <v>0</v>
      </c>
      <c r="E17" s="731">
        <v>118984</v>
      </c>
      <c r="F17" s="27"/>
      <c r="G17" s="27"/>
      <c r="H17" s="24"/>
      <c r="I17" s="549">
        <f t="shared" si="0"/>
        <v>118984</v>
      </c>
    </row>
    <row r="18" spans="1:10" ht="19.5" customHeight="1" thickBot="1">
      <c r="A18" s="222"/>
      <c r="B18" s="228" t="s">
        <v>194</v>
      </c>
      <c r="C18" s="548"/>
      <c r="D18" s="541"/>
      <c r="E18" s="542"/>
      <c r="F18" s="543"/>
      <c r="G18" s="543"/>
      <c r="H18" s="544"/>
      <c r="I18" s="549">
        <f t="shared" si="0"/>
        <v>0</v>
      </c>
      <c r="J18" s="559"/>
    </row>
    <row r="19" spans="1:10" ht="19.5" customHeight="1" thickBot="1">
      <c r="A19" s="222"/>
      <c r="B19" s="579" t="s">
        <v>600</v>
      </c>
      <c r="C19" s="575" t="s">
        <v>601</v>
      </c>
      <c r="D19" s="576">
        <v>49695</v>
      </c>
      <c r="E19" s="574">
        <v>9084</v>
      </c>
      <c r="F19" s="74"/>
      <c r="G19" s="74"/>
      <c r="H19" s="25"/>
      <c r="I19" s="549">
        <f>SUM(D19:H19)</f>
        <v>58779</v>
      </c>
      <c r="J19" s="559"/>
    </row>
    <row r="20" spans="1:10" ht="19.5" customHeight="1" thickBot="1">
      <c r="A20" s="222"/>
      <c r="B20" s="69" t="s">
        <v>602</v>
      </c>
      <c r="C20" s="577" t="s">
        <v>601</v>
      </c>
      <c r="D20" s="578">
        <v>13701</v>
      </c>
      <c r="E20" s="71">
        <v>75</v>
      </c>
      <c r="F20" s="27"/>
      <c r="G20" s="27"/>
      <c r="H20" s="24"/>
      <c r="I20" s="549">
        <f>SUM(D20:H20)</f>
        <v>13776</v>
      </c>
      <c r="J20" s="559"/>
    </row>
    <row r="21" spans="1:10" ht="19.5" customHeight="1" thickBot="1">
      <c r="A21" s="222"/>
      <c r="B21" s="69" t="s">
        <v>603</v>
      </c>
      <c r="C21" s="577" t="s">
        <v>601</v>
      </c>
      <c r="D21" s="578">
        <v>5174</v>
      </c>
      <c r="E21" s="71">
        <v>13006</v>
      </c>
      <c r="F21" s="27"/>
      <c r="G21" s="27"/>
      <c r="H21" s="24"/>
      <c r="I21" s="549">
        <f>SUM(D21:H21)</f>
        <v>18180</v>
      </c>
      <c r="J21" s="559"/>
    </row>
    <row r="22" spans="1:10" ht="19.5" customHeight="1" thickBot="1">
      <c r="A22" s="222"/>
      <c r="B22" s="69" t="s">
        <v>604</v>
      </c>
      <c r="C22" s="577" t="s">
        <v>605</v>
      </c>
      <c r="D22" s="578">
        <v>11618</v>
      </c>
      <c r="E22" s="71">
        <v>5000</v>
      </c>
      <c r="F22" s="74"/>
      <c r="G22" s="74"/>
      <c r="H22" s="25"/>
      <c r="I22" s="549">
        <f>SUM(D22:H22)</f>
        <v>16618</v>
      </c>
      <c r="J22" s="559"/>
    </row>
    <row r="23" spans="1:9" ht="19.5" customHeight="1" thickBot="1">
      <c r="A23" s="222"/>
      <c r="B23" s="580" t="s">
        <v>606</v>
      </c>
      <c r="C23" s="577" t="s">
        <v>605</v>
      </c>
      <c r="D23" s="578">
        <v>259</v>
      </c>
      <c r="E23" s="71">
        <v>1583</v>
      </c>
      <c r="F23" s="28"/>
      <c r="G23" s="28"/>
      <c r="H23" s="26"/>
      <c r="I23" s="549">
        <f t="shared" si="0"/>
        <v>1842</v>
      </c>
    </row>
    <row r="24" spans="1:9" ht="19.5" customHeight="1" thickBot="1">
      <c r="A24" s="222"/>
      <c r="B24" s="228"/>
      <c r="C24" s="548"/>
      <c r="D24" s="541"/>
      <c r="E24" s="542"/>
      <c r="F24" s="543"/>
      <c r="G24" s="543"/>
      <c r="H24" s="544"/>
      <c r="I24" s="549">
        <f t="shared" si="0"/>
        <v>0</v>
      </c>
    </row>
    <row r="25" spans="1:9" ht="19.5" customHeight="1" thickBot="1">
      <c r="A25" s="789" t="s">
        <v>50</v>
      </c>
      <c r="B25" s="790"/>
      <c r="C25" s="119"/>
      <c r="D25" s="549">
        <f>SUM(D6:D24)</f>
        <v>308391</v>
      </c>
      <c r="E25" s="560">
        <f>SUM(E6:E24)</f>
        <v>162432</v>
      </c>
      <c r="F25" s="561">
        <f>SUM(F6:F24)</f>
        <v>1996</v>
      </c>
      <c r="G25" s="561">
        <f>SUM(G6:G24)</f>
        <v>79723</v>
      </c>
      <c r="H25" s="562">
        <f>SUM(H6:H24)</f>
        <v>10379</v>
      </c>
      <c r="I25" s="549">
        <f>SUM(I7:I24)</f>
        <v>562921</v>
      </c>
    </row>
    <row r="27" ht="25.5">
      <c r="B27" s="41" t="s">
        <v>580</v>
      </c>
    </row>
    <row r="29" ht="15.75">
      <c r="B29" s="563"/>
    </row>
    <row r="30" spans="2:8" ht="15.75">
      <c r="B30" s="563"/>
      <c r="C30" s="564"/>
      <c r="D30" s="564"/>
      <c r="E30" s="564"/>
      <c r="F30" s="564"/>
      <c r="G30" s="564"/>
      <c r="H30" s="564"/>
    </row>
    <row r="31" spans="2:3" ht="12.75">
      <c r="B31" s="564"/>
      <c r="C31" s="42"/>
    </row>
    <row r="32" spans="2:3" ht="12.75">
      <c r="B32" s="564"/>
      <c r="C32" s="42"/>
    </row>
    <row r="33" spans="2:3" ht="12.75">
      <c r="B33" s="564"/>
      <c r="C33" s="565"/>
    </row>
    <row r="34" spans="2:3" ht="12.75">
      <c r="B34" s="564"/>
      <c r="C34" s="42"/>
    </row>
    <row r="35" spans="2:3" ht="12.75">
      <c r="B35" s="564"/>
      <c r="C35" s="42"/>
    </row>
    <row r="36" spans="2:3" ht="12.75">
      <c r="B36" s="564"/>
      <c r="C36" s="42"/>
    </row>
    <row r="37" spans="2:3" ht="12.75">
      <c r="B37" s="564"/>
      <c r="C37" s="42"/>
    </row>
    <row r="38" spans="2:3" ht="12.75">
      <c r="B38" s="564"/>
      <c r="C38" s="42"/>
    </row>
    <row r="39" spans="2:3" ht="12.75">
      <c r="B39" s="564"/>
      <c r="C39" s="42"/>
    </row>
    <row r="40" spans="2:3" ht="17.25" customHeight="1">
      <c r="B40" s="566"/>
      <c r="C40" s="565"/>
    </row>
    <row r="41" ht="12.75">
      <c r="B41" s="564"/>
    </row>
    <row r="42" spans="2:3" ht="12.75">
      <c r="B42" s="567"/>
      <c r="C42" s="565"/>
    </row>
    <row r="43" spans="3:4" ht="12.75">
      <c r="C43" s="42"/>
      <c r="D43" s="42"/>
    </row>
    <row r="44" spans="3:4" ht="12.75">
      <c r="C44" s="42"/>
      <c r="D44" s="42"/>
    </row>
    <row r="45" spans="3:4" ht="12.75">
      <c r="C45" s="42"/>
      <c r="D45" s="42"/>
    </row>
    <row r="47" spans="2:3" ht="12.75">
      <c r="B47" s="567"/>
      <c r="C47" s="565"/>
    </row>
    <row r="48" ht="12.75">
      <c r="D48" s="42"/>
    </row>
    <row r="49" ht="12.75">
      <c r="D49" s="42"/>
    </row>
    <row r="50" ht="12.75">
      <c r="D50" s="42"/>
    </row>
  </sheetData>
  <sheetProtection/>
  <mergeCells count="8">
    <mergeCell ref="A1:I1"/>
    <mergeCell ref="A25:B25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1" r:id="rId1"/>
  <headerFooter alignWithMargins="0">
    <oddHeader xml:space="preserve">&amp;R33. melléklet a  12/2014.(v. 6.) önkormányzati rendelethez     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O82"/>
  <sheetViews>
    <sheetView workbookViewId="0" topLeftCell="A4">
      <selection activeCell="B15" sqref="B15:O15"/>
    </sheetView>
  </sheetViews>
  <sheetFormatPr defaultColWidth="9.00390625" defaultRowHeight="12.75"/>
  <cols>
    <col min="1" max="1" width="4.875" style="95" customWidth="1"/>
    <col min="2" max="2" width="31.125" style="113" customWidth="1"/>
    <col min="3" max="4" width="9.00390625" style="113" customWidth="1"/>
    <col min="5" max="5" width="9.50390625" style="113" customWidth="1"/>
    <col min="6" max="6" width="8.875" style="113" customWidth="1"/>
    <col min="7" max="7" width="8.625" style="113" customWidth="1"/>
    <col min="8" max="8" width="8.875" style="113" customWidth="1"/>
    <col min="9" max="9" width="8.125" style="113" customWidth="1"/>
    <col min="10" max="14" width="9.50390625" style="113" customWidth="1"/>
    <col min="15" max="15" width="12.625" style="95" customWidth="1"/>
    <col min="16" max="16384" width="9.375" style="113" customWidth="1"/>
  </cols>
  <sheetData>
    <row r="1" spans="1:15" ht="31.5" customHeight="1">
      <c r="A1" s="801" t="s">
        <v>422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</row>
    <row r="2" ht="16.5" thickBot="1">
      <c r="O2" s="3" t="s">
        <v>52</v>
      </c>
    </row>
    <row r="3" spans="1:15" s="95" customFormat="1" ht="25.5" customHeight="1" thickBot="1">
      <c r="A3" s="92" t="s">
        <v>14</v>
      </c>
      <c r="B3" s="93" t="s">
        <v>63</v>
      </c>
      <c r="C3" s="93" t="s">
        <v>72</v>
      </c>
      <c r="D3" s="93" t="s">
        <v>73</v>
      </c>
      <c r="E3" s="93" t="s">
        <v>74</v>
      </c>
      <c r="F3" s="93" t="s">
        <v>75</v>
      </c>
      <c r="G3" s="93" t="s">
        <v>76</v>
      </c>
      <c r="H3" s="93" t="s">
        <v>77</v>
      </c>
      <c r="I3" s="93" t="s">
        <v>78</v>
      </c>
      <c r="J3" s="93" t="s">
        <v>79</v>
      </c>
      <c r="K3" s="93" t="s">
        <v>80</v>
      </c>
      <c r="L3" s="93" t="s">
        <v>81</v>
      </c>
      <c r="M3" s="93" t="s">
        <v>82</v>
      </c>
      <c r="N3" s="93" t="s">
        <v>83</v>
      </c>
      <c r="O3" s="94" t="s">
        <v>50</v>
      </c>
    </row>
    <row r="4" spans="1:15" s="97" customFormat="1" ht="15" customHeight="1" thickBot="1">
      <c r="A4" s="96" t="s">
        <v>16</v>
      </c>
      <c r="B4" s="798" t="s">
        <v>55</v>
      </c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800"/>
    </row>
    <row r="5" spans="1:15" s="97" customFormat="1" ht="22.5">
      <c r="A5" s="98" t="s">
        <v>17</v>
      </c>
      <c r="B5" s="392" t="s">
        <v>386</v>
      </c>
      <c r="C5" s="99">
        <v>84155</v>
      </c>
      <c r="D5" s="99">
        <v>84155</v>
      </c>
      <c r="E5" s="99">
        <v>84155</v>
      </c>
      <c r="F5" s="99">
        <v>84155</v>
      </c>
      <c r="G5" s="99">
        <v>84155</v>
      </c>
      <c r="H5" s="99">
        <v>84155</v>
      </c>
      <c r="I5" s="99">
        <v>84155</v>
      </c>
      <c r="J5" s="99">
        <v>84155</v>
      </c>
      <c r="K5" s="99">
        <v>84155</v>
      </c>
      <c r="L5" s="99">
        <v>84155</v>
      </c>
      <c r="M5" s="99">
        <v>84155</v>
      </c>
      <c r="N5" s="99">
        <v>84158</v>
      </c>
      <c r="O5" s="100">
        <f aca="true" t="shared" si="0" ref="O5:O26">SUM(C5:N5)</f>
        <v>1009863</v>
      </c>
    </row>
    <row r="6" spans="1:15" s="104" customFormat="1" ht="22.5">
      <c r="A6" s="101" t="s">
        <v>18</v>
      </c>
      <c r="B6" s="231" t="s">
        <v>449</v>
      </c>
      <c r="C6" s="102"/>
      <c r="D6" s="102"/>
      <c r="E6" s="102">
        <v>83858</v>
      </c>
      <c r="F6" s="102">
        <v>1624</v>
      </c>
      <c r="G6" s="102"/>
      <c r="H6" s="102">
        <v>83858</v>
      </c>
      <c r="I6" s="102"/>
      <c r="J6" s="102"/>
      <c r="K6" s="102">
        <v>83858</v>
      </c>
      <c r="L6" s="102"/>
      <c r="M6" s="102"/>
      <c r="N6" s="102">
        <v>83858</v>
      </c>
      <c r="O6" s="740">
        <f t="shared" si="0"/>
        <v>337056</v>
      </c>
    </row>
    <row r="7" spans="1:15" s="104" customFormat="1" ht="22.5">
      <c r="A7" s="101" t="s">
        <v>19</v>
      </c>
      <c r="B7" s="230" t="s">
        <v>450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>
        <f t="shared" si="0"/>
        <v>0</v>
      </c>
    </row>
    <row r="8" spans="1:15" s="104" customFormat="1" ht="13.5" customHeight="1">
      <c r="A8" s="101" t="s">
        <v>20</v>
      </c>
      <c r="B8" s="229" t="s">
        <v>160</v>
      </c>
      <c r="C8" s="102">
        <v>5000</v>
      </c>
      <c r="D8" s="102">
        <v>4000</v>
      </c>
      <c r="E8" s="102">
        <v>140000</v>
      </c>
      <c r="F8" s="102">
        <v>15000</v>
      </c>
      <c r="G8" s="102">
        <v>4500</v>
      </c>
      <c r="H8" s="102">
        <v>4300</v>
      </c>
      <c r="I8" s="102">
        <v>4200</v>
      </c>
      <c r="J8" s="102">
        <v>4200</v>
      </c>
      <c r="K8" s="102">
        <v>140000</v>
      </c>
      <c r="L8" s="102">
        <v>13000</v>
      </c>
      <c r="M8" s="102">
        <v>3883</v>
      </c>
      <c r="N8" s="102">
        <v>20000</v>
      </c>
      <c r="O8" s="103">
        <f t="shared" si="0"/>
        <v>358083</v>
      </c>
    </row>
    <row r="9" spans="1:15" s="104" customFormat="1" ht="13.5" customHeight="1">
      <c r="A9" s="101" t="s">
        <v>21</v>
      </c>
      <c r="B9" s="229" t="s">
        <v>451</v>
      </c>
      <c r="C9" s="102">
        <v>39000</v>
      </c>
      <c r="D9" s="102">
        <v>41000</v>
      </c>
      <c r="E9" s="102">
        <v>39000</v>
      </c>
      <c r="F9" s="102">
        <v>40000</v>
      </c>
      <c r="G9" s="102">
        <v>40000</v>
      </c>
      <c r="H9" s="102">
        <v>37214</v>
      </c>
      <c r="I9" s="102">
        <v>30000</v>
      </c>
      <c r="J9" s="102">
        <v>31000</v>
      </c>
      <c r="K9" s="102">
        <v>29000</v>
      </c>
      <c r="L9" s="102">
        <v>30500</v>
      </c>
      <c r="M9" s="102">
        <v>22000</v>
      </c>
      <c r="N9" s="102">
        <v>20189</v>
      </c>
      <c r="O9" s="740">
        <f t="shared" si="0"/>
        <v>398903</v>
      </c>
    </row>
    <row r="10" spans="1:15" s="104" customFormat="1" ht="13.5" customHeight="1">
      <c r="A10" s="101" t="s">
        <v>22</v>
      </c>
      <c r="B10" s="229" t="s">
        <v>8</v>
      </c>
      <c r="C10" s="102"/>
      <c r="D10" s="102"/>
      <c r="E10" s="102"/>
      <c r="F10" s="102"/>
      <c r="G10" s="102"/>
      <c r="H10" s="102">
        <v>6048</v>
      </c>
      <c r="I10" s="102"/>
      <c r="J10" s="102"/>
      <c r="K10" s="102">
        <v>12000</v>
      </c>
      <c r="L10" s="102"/>
      <c r="M10" s="102"/>
      <c r="N10" s="102"/>
      <c r="O10" s="103">
        <f t="shared" si="0"/>
        <v>18048</v>
      </c>
    </row>
    <row r="11" spans="1:15" s="104" customFormat="1" ht="13.5" customHeight="1">
      <c r="A11" s="101" t="s">
        <v>23</v>
      </c>
      <c r="B11" s="229" t="s">
        <v>388</v>
      </c>
      <c r="C11" s="102"/>
      <c r="D11" s="102"/>
      <c r="E11" s="102"/>
      <c r="F11" s="102"/>
      <c r="G11" s="102">
        <v>11826</v>
      </c>
      <c r="H11" s="102">
        <v>15000</v>
      </c>
      <c r="I11" s="102">
        <v>12433</v>
      </c>
      <c r="J11" s="102">
        <v>26000</v>
      </c>
      <c r="K11" s="102">
        <v>29000</v>
      </c>
      <c r="L11" s="102">
        <v>25000</v>
      </c>
      <c r="M11" s="102">
        <v>10000</v>
      </c>
      <c r="N11" s="102">
        <v>20000</v>
      </c>
      <c r="O11" s="740">
        <f t="shared" si="0"/>
        <v>149259</v>
      </c>
    </row>
    <row r="12" spans="1:15" s="104" customFormat="1" ht="22.5">
      <c r="A12" s="101" t="s">
        <v>24</v>
      </c>
      <c r="B12" s="231" t="s">
        <v>435</v>
      </c>
      <c r="C12" s="102">
        <v>1000</v>
      </c>
      <c r="D12" s="102">
        <v>1200</v>
      </c>
      <c r="E12" s="102">
        <v>1150</v>
      </c>
      <c r="F12" s="102">
        <v>1000</v>
      </c>
      <c r="G12" s="102">
        <v>12020</v>
      </c>
      <c r="H12" s="102">
        <v>41200</v>
      </c>
      <c r="I12" s="102">
        <v>12317</v>
      </c>
      <c r="J12" s="102">
        <v>11000</v>
      </c>
      <c r="K12" s="102">
        <v>11200</v>
      </c>
      <c r="L12" s="102">
        <v>31100</v>
      </c>
      <c r="M12" s="102">
        <v>1100</v>
      </c>
      <c r="N12" s="102">
        <v>1150</v>
      </c>
      <c r="O12" s="740">
        <f t="shared" si="0"/>
        <v>125437</v>
      </c>
    </row>
    <row r="13" spans="1:15" s="104" customFormat="1" ht="13.5" customHeight="1" thickBot="1">
      <c r="A13" s="101" t="s">
        <v>25</v>
      </c>
      <c r="B13" s="229" t="s">
        <v>9</v>
      </c>
      <c r="C13" s="102">
        <v>258646</v>
      </c>
      <c r="D13" s="102"/>
      <c r="E13" s="102">
        <v>11000</v>
      </c>
      <c r="F13" s="102">
        <v>12000</v>
      </c>
      <c r="G13" s="102">
        <v>14000</v>
      </c>
      <c r="H13" s="102">
        <v>20000</v>
      </c>
      <c r="I13" s="102">
        <v>25000</v>
      </c>
      <c r="J13" s="102"/>
      <c r="K13" s="102">
        <v>3003</v>
      </c>
      <c r="L13" s="102"/>
      <c r="M13" s="102"/>
      <c r="N13" s="102">
        <v>6364</v>
      </c>
      <c r="O13" s="740">
        <f t="shared" si="0"/>
        <v>350013</v>
      </c>
    </row>
    <row r="14" spans="1:15" s="97" customFormat="1" ht="15.75" customHeight="1" thickBot="1">
      <c r="A14" s="96" t="s">
        <v>26</v>
      </c>
      <c r="B14" s="39" t="s">
        <v>110</v>
      </c>
      <c r="C14" s="107">
        <f aca="true" t="shared" si="1" ref="C14:N14">SUM(C5:C13)</f>
        <v>387801</v>
      </c>
      <c r="D14" s="107">
        <f t="shared" si="1"/>
        <v>130355</v>
      </c>
      <c r="E14" s="107">
        <f t="shared" si="1"/>
        <v>359163</v>
      </c>
      <c r="F14" s="107">
        <f t="shared" si="1"/>
        <v>153779</v>
      </c>
      <c r="G14" s="107">
        <f t="shared" si="1"/>
        <v>166501</v>
      </c>
      <c r="H14" s="107">
        <f t="shared" si="1"/>
        <v>291775</v>
      </c>
      <c r="I14" s="107">
        <f t="shared" si="1"/>
        <v>168105</v>
      </c>
      <c r="J14" s="107">
        <f t="shared" si="1"/>
        <v>156355</v>
      </c>
      <c r="K14" s="107">
        <f t="shared" si="1"/>
        <v>392216</v>
      </c>
      <c r="L14" s="107">
        <f t="shared" si="1"/>
        <v>183755</v>
      </c>
      <c r="M14" s="107">
        <f t="shared" si="1"/>
        <v>121138</v>
      </c>
      <c r="N14" s="107">
        <f t="shared" si="1"/>
        <v>235719</v>
      </c>
      <c r="O14" s="108">
        <f>SUM(C14:N14)</f>
        <v>2746662</v>
      </c>
    </row>
    <row r="15" spans="1:15" s="97" customFormat="1" ht="15" customHeight="1" thickBot="1">
      <c r="A15" s="96" t="s">
        <v>27</v>
      </c>
      <c r="B15" s="798" t="s">
        <v>56</v>
      </c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800"/>
    </row>
    <row r="16" spans="1:15" s="104" customFormat="1" ht="13.5" customHeight="1">
      <c r="A16" s="109" t="s">
        <v>28</v>
      </c>
      <c r="B16" s="232" t="s">
        <v>64</v>
      </c>
      <c r="C16" s="105">
        <v>68000</v>
      </c>
      <c r="D16" s="105">
        <v>68000</v>
      </c>
      <c r="E16" s="105">
        <v>69000</v>
      </c>
      <c r="F16" s="105">
        <v>69000</v>
      </c>
      <c r="G16" s="105">
        <v>70000</v>
      </c>
      <c r="H16" s="738">
        <v>70000</v>
      </c>
      <c r="I16" s="738">
        <v>70777</v>
      </c>
      <c r="J16" s="105">
        <v>70000</v>
      </c>
      <c r="K16" s="105">
        <v>72000</v>
      </c>
      <c r="L16" s="105">
        <v>72000</v>
      </c>
      <c r="M16" s="105">
        <v>70000</v>
      </c>
      <c r="N16" s="105">
        <v>67981</v>
      </c>
      <c r="O16" s="739">
        <f t="shared" si="0"/>
        <v>836758</v>
      </c>
    </row>
    <row r="17" spans="1:15" s="104" customFormat="1" ht="27" customHeight="1">
      <c r="A17" s="101" t="s">
        <v>29</v>
      </c>
      <c r="B17" s="231" t="s">
        <v>169</v>
      </c>
      <c r="C17" s="102">
        <v>17000</v>
      </c>
      <c r="D17" s="102">
        <v>17000</v>
      </c>
      <c r="E17" s="102">
        <v>17000</v>
      </c>
      <c r="F17" s="102">
        <v>18000</v>
      </c>
      <c r="G17" s="102">
        <v>17000</v>
      </c>
      <c r="H17" s="102">
        <v>17000</v>
      </c>
      <c r="I17" s="102">
        <v>18500</v>
      </c>
      <c r="J17" s="102">
        <v>18500</v>
      </c>
      <c r="K17" s="102">
        <v>17700</v>
      </c>
      <c r="L17" s="102">
        <v>17700</v>
      </c>
      <c r="M17" s="102">
        <v>17700</v>
      </c>
      <c r="N17" s="102">
        <v>17279</v>
      </c>
      <c r="O17" s="740">
        <f t="shared" si="0"/>
        <v>210379</v>
      </c>
    </row>
    <row r="18" spans="1:15" s="104" customFormat="1" ht="13.5" customHeight="1">
      <c r="A18" s="101" t="s">
        <v>30</v>
      </c>
      <c r="B18" s="229" t="s">
        <v>137</v>
      </c>
      <c r="C18" s="102">
        <v>74000</v>
      </c>
      <c r="D18" s="102">
        <v>75000</v>
      </c>
      <c r="E18" s="102">
        <v>80000</v>
      </c>
      <c r="F18" s="102">
        <v>80000</v>
      </c>
      <c r="G18" s="102">
        <v>73000</v>
      </c>
      <c r="H18" s="102">
        <v>67000</v>
      </c>
      <c r="I18" s="102">
        <v>56000</v>
      </c>
      <c r="J18" s="102">
        <v>54000</v>
      </c>
      <c r="K18" s="102">
        <v>71000</v>
      </c>
      <c r="L18" s="102">
        <v>75000</v>
      </c>
      <c r="M18" s="102">
        <v>76000</v>
      </c>
      <c r="N18" s="102">
        <v>71172</v>
      </c>
      <c r="O18" s="740">
        <f t="shared" si="0"/>
        <v>852172</v>
      </c>
    </row>
    <row r="19" spans="1:15" s="104" customFormat="1" ht="13.5" customHeight="1">
      <c r="A19" s="101" t="s">
        <v>31</v>
      </c>
      <c r="B19" s="229" t="s">
        <v>170</v>
      </c>
      <c r="C19" s="102">
        <v>20500</v>
      </c>
      <c r="D19" s="102">
        <v>20000</v>
      </c>
      <c r="E19" s="102">
        <v>21000</v>
      </c>
      <c r="F19" s="102">
        <v>20000</v>
      </c>
      <c r="G19" s="102">
        <v>20000</v>
      </c>
      <c r="H19" s="102">
        <v>20000</v>
      </c>
      <c r="I19" s="102">
        <v>20000</v>
      </c>
      <c r="J19" s="102">
        <v>32000</v>
      </c>
      <c r="K19" s="102">
        <v>20000</v>
      </c>
      <c r="L19" s="102">
        <v>20000</v>
      </c>
      <c r="M19" s="102">
        <v>32000</v>
      </c>
      <c r="N19" s="102">
        <v>20000</v>
      </c>
      <c r="O19" s="103">
        <f t="shared" si="0"/>
        <v>265500</v>
      </c>
    </row>
    <row r="20" spans="1:15" s="104" customFormat="1" ht="13.5" customHeight="1">
      <c r="A20" s="101" t="s">
        <v>32</v>
      </c>
      <c r="B20" s="229" t="s">
        <v>10</v>
      </c>
      <c r="C20" s="102">
        <v>11270</v>
      </c>
      <c r="D20" s="102">
        <v>11600</v>
      </c>
      <c r="E20" s="102">
        <v>11270</v>
      </c>
      <c r="F20" s="102">
        <v>19270</v>
      </c>
      <c r="G20" s="102">
        <v>23270</v>
      </c>
      <c r="H20" s="102">
        <v>16270</v>
      </c>
      <c r="I20" s="102">
        <v>15200</v>
      </c>
      <c r="J20" s="102">
        <v>11200</v>
      </c>
      <c r="K20" s="102">
        <v>16270</v>
      </c>
      <c r="L20" s="102">
        <v>14270</v>
      </c>
      <c r="M20" s="102">
        <v>15540</v>
      </c>
      <c r="N20" s="102">
        <v>8105</v>
      </c>
      <c r="O20" s="740">
        <f t="shared" si="0"/>
        <v>173535</v>
      </c>
    </row>
    <row r="21" spans="1:15" s="104" customFormat="1" ht="13.5" customHeight="1">
      <c r="A21" s="101" t="s">
        <v>33</v>
      </c>
      <c r="B21" s="229" t="s">
        <v>199</v>
      </c>
      <c r="C21" s="102"/>
      <c r="D21" s="102">
        <v>1500</v>
      </c>
      <c r="E21" s="102">
        <v>6700</v>
      </c>
      <c r="F21" s="102">
        <v>60000</v>
      </c>
      <c r="G21" s="102">
        <v>65000</v>
      </c>
      <c r="H21" s="102">
        <v>5628</v>
      </c>
      <c r="I21" s="102">
        <v>4000</v>
      </c>
      <c r="J21" s="102">
        <v>3000</v>
      </c>
      <c r="K21" s="102">
        <v>3000</v>
      </c>
      <c r="L21" s="102">
        <v>8000</v>
      </c>
      <c r="M21" s="102">
        <v>5000</v>
      </c>
      <c r="N21" s="102">
        <v>6376</v>
      </c>
      <c r="O21" s="740">
        <f t="shared" si="0"/>
        <v>168204</v>
      </c>
    </row>
    <row r="22" spans="1:15" s="104" customFormat="1" ht="15.75">
      <c r="A22" s="101" t="s">
        <v>34</v>
      </c>
      <c r="B22" s="231" t="s">
        <v>173</v>
      </c>
      <c r="C22" s="102"/>
      <c r="D22" s="102">
        <v>550</v>
      </c>
      <c r="E22" s="102">
        <v>1000</v>
      </c>
      <c r="F22" s="102"/>
      <c r="G22" s="102">
        <v>1500</v>
      </c>
      <c r="H22" s="102">
        <v>983</v>
      </c>
      <c r="I22" s="102">
        <v>1000</v>
      </c>
      <c r="J22" s="102">
        <v>2000</v>
      </c>
      <c r="K22" s="102">
        <v>3000</v>
      </c>
      <c r="L22" s="102"/>
      <c r="M22" s="102">
        <v>3000</v>
      </c>
      <c r="N22" s="102"/>
      <c r="O22" s="740">
        <f t="shared" si="0"/>
        <v>13033</v>
      </c>
    </row>
    <row r="23" spans="1:15" s="104" customFormat="1" ht="13.5" customHeight="1">
      <c r="A23" s="101" t="s">
        <v>35</v>
      </c>
      <c r="B23" s="229" t="s">
        <v>202</v>
      </c>
      <c r="C23" s="102"/>
      <c r="D23" s="102">
        <v>1250</v>
      </c>
      <c r="E23" s="102">
        <v>650</v>
      </c>
      <c r="F23" s="102">
        <v>5678</v>
      </c>
      <c r="G23" s="102">
        <v>1000</v>
      </c>
      <c r="H23" s="102">
        <v>650</v>
      </c>
      <c r="I23" s="102">
        <v>650</v>
      </c>
      <c r="J23" s="102">
        <v>650</v>
      </c>
      <c r="K23" s="102">
        <v>650</v>
      </c>
      <c r="L23" s="102">
        <v>650</v>
      </c>
      <c r="M23" s="102">
        <v>650</v>
      </c>
      <c r="N23" s="102">
        <v>650</v>
      </c>
      <c r="O23" s="740">
        <f t="shared" si="0"/>
        <v>13128</v>
      </c>
    </row>
    <row r="24" spans="1:15" s="104" customFormat="1" ht="13.5" customHeight="1">
      <c r="A24" s="101" t="s">
        <v>36</v>
      </c>
      <c r="B24" s="229" t="s">
        <v>48</v>
      </c>
      <c r="C24" s="102"/>
      <c r="D24" s="102"/>
      <c r="E24" s="102">
        <v>15000</v>
      </c>
      <c r="F24" s="102"/>
      <c r="G24" s="102"/>
      <c r="H24" s="102">
        <v>7000</v>
      </c>
      <c r="I24" s="102">
        <v>7000</v>
      </c>
      <c r="J24" s="102">
        <v>8000</v>
      </c>
      <c r="K24" s="102">
        <v>7000</v>
      </c>
      <c r="L24" s="102">
        <v>4919</v>
      </c>
      <c r="M24" s="102">
        <v>11000</v>
      </c>
      <c r="N24" s="102">
        <v>70674</v>
      </c>
      <c r="O24" s="740">
        <f t="shared" si="0"/>
        <v>130593</v>
      </c>
    </row>
    <row r="25" spans="1:15" s="104" customFormat="1" ht="13.5" customHeight="1" thickBot="1">
      <c r="A25" s="101" t="s">
        <v>37</v>
      </c>
      <c r="B25" s="229" t="s">
        <v>11</v>
      </c>
      <c r="C25" s="102"/>
      <c r="D25" s="102"/>
      <c r="E25" s="102">
        <v>500</v>
      </c>
      <c r="F25" s="102"/>
      <c r="G25" s="102"/>
      <c r="H25" s="102">
        <v>500</v>
      </c>
      <c r="I25" s="102"/>
      <c r="J25" s="102"/>
      <c r="K25" s="102">
        <v>500</v>
      </c>
      <c r="L25" s="102"/>
      <c r="M25" s="102"/>
      <c r="N25" s="102">
        <v>81860</v>
      </c>
      <c r="O25" s="740">
        <f t="shared" si="0"/>
        <v>83360</v>
      </c>
    </row>
    <row r="26" spans="1:15" s="97" customFormat="1" ht="15.75" customHeight="1" thickBot="1">
      <c r="A26" s="110" t="s">
        <v>38</v>
      </c>
      <c r="B26" s="39" t="s">
        <v>111</v>
      </c>
      <c r="C26" s="107">
        <f aca="true" t="shared" si="2" ref="C26:N26">SUM(C16:C25)</f>
        <v>190770</v>
      </c>
      <c r="D26" s="107">
        <f t="shared" si="2"/>
        <v>194900</v>
      </c>
      <c r="E26" s="107">
        <f t="shared" si="2"/>
        <v>222120</v>
      </c>
      <c r="F26" s="107">
        <f t="shared" si="2"/>
        <v>271948</v>
      </c>
      <c r="G26" s="107">
        <f t="shared" si="2"/>
        <v>270770</v>
      </c>
      <c r="H26" s="107">
        <f t="shared" si="2"/>
        <v>205031</v>
      </c>
      <c r="I26" s="107">
        <f t="shared" si="2"/>
        <v>193127</v>
      </c>
      <c r="J26" s="107">
        <f t="shared" si="2"/>
        <v>199350</v>
      </c>
      <c r="K26" s="107">
        <f t="shared" si="2"/>
        <v>211120</v>
      </c>
      <c r="L26" s="107">
        <f t="shared" si="2"/>
        <v>212539</v>
      </c>
      <c r="M26" s="107">
        <f t="shared" si="2"/>
        <v>230890</v>
      </c>
      <c r="N26" s="107">
        <f t="shared" si="2"/>
        <v>344097</v>
      </c>
      <c r="O26" s="108">
        <f t="shared" si="0"/>
        <v>2746662</v>
      </c>
    </row>
    <row r="27" spans="1:15" ht="16.5" thickBot="1">
      <c r="A27" s="110" t="s">
        <v>39</v>
      </c>
      <c r="B27" s="233" t="s">
        <v>112</v>
      </c>
      <c r="C27" s="111">
        <f aca="true" t="shared" si="3" ref="C27:O27">C14-C26</f>
        <v>197031</v>
      </c>
      <c r="D27" s="111">
        <f t="shared" si="3"/>
        <v>-64545</v>
      </c>
      <c r="E27" s="111">
        <f t="shared" si="3"/>
        <v>137043</v>
      </c>
      <c r="F27" s="111">
        <f t="shared" si="3"/>
        <v>-118169</v>
      </c>
      <c r="G27" s="111">
        <f t="shared" si="3"/>
        <v>-104269</v>
      </c>
      <c r="H27" s="111">
        <f t="shared" si="3"/>
        <v>86744</v>
      </c>
      <c r="I27" s="111">
        <f t="shared" si="3"/>
        <v>-25022</v>
      </c>
      <c r="J27" s="111">
        <f t="shared" si="3"/>
        <v>-42995</v>
      </c>
      <c r="K27" s="111">
        <f t="shared" si="3"/>
        <v>181096</v>
      </c>
      <c r="L27" s="111">
        <f t="shared" si="3"/>
        <v>-28784</v>
      </c>
      <c r="M27" s="111">
        <f t="shared" si="3"/>
        <v>-109752</v>
      </c>
      <c r="N27" s="111">
        <f t="shared" si="3"/>
        <v>-108378</v>
      </c>
      <c r="O27" s="112">
        <f t="shared" si="3"/>
        <v>0</v>
      </c>
    </row>
    <row r="28" ht="15.75">
      <c r="A28" s="114"/>
    </row>
    <row r="29" spans="2:15" ht="15.75">
      <c r="B29" s="115"/>
      <c r="C29" s="116"/>
      <c r="D29" s="116"/>
      <c r="O29" s="113"/>
    </row>
    <row r="30" ht="15.75">
      <c r="O30" s="113"/>
    </row>
    <row r="31" ht="15.75">
      <c r="O31" s="113"/>
    </row>
    <row r="32" ht="15.75">
      <c r="O32" s="113"/>
    </row>
    <row r="33" ht="15.75">
      <c r="O33" s="113"/>
    </row>
    <row r="34" ht="15.75">
      <c r="O34" s="113"/>
    </row>
    <row r="35" ht="15.75">
      <c r="O35" s="113"/>
    </row>
    <row r="36" ht="15.75">
      <c r="O36" s="113"/>
    </row>
    <row r="37" ht="15.75">
      <c r="O37" s="113"/>
    </row>
    <row r="38" ht="15.75">
      <c r="O38" s="113"/>
    </row>
    <row r="39" ht="15.75">
      <c r="O39" s="113"/>
    </row>
    <row r="40" ht="15.75">
      <c r="O40" s="113"/>
    </row>
    <row r="41" ht="15.75">
      <c r="O41" s="113"/>
    </row>
    <row r="42" ht="15.75">
      <c r="O42" s="113"/>
    </row>
    <row r="43" ht="15.75">
      <c r="O43" s="113"/>
    </row>
    <row r="44" ht="15.75">
      <c r="O44" s="113"/>
    </row>
    <row r="45" ht="15.75">
      <c r="O45" s="113"/>
    </row>
    <row r="46" ht="15.75">
      <c r="O46" s="113"/>
    </row>
    <row r="47" ht="15.75">
      <c r="O47" s="113"/>
    </row>
    <row r="48" ht="15.75">
      <c r="O48" s="113"/>
    </row>
    <row r="49" ht="15.75">
      <c r="O49" s="113"/>
    </row>
    <row r="50" ht="15.75">
      <c r="O50" s="113"/>
    </row>
    <row r="51" ht="15.75">
      <c r="O51" s="113"/>
    </row>
    <row r="52" ht="15.75">
      <c r="O52" s="113"/>
    </row>
    <row r="53" ht="15.75">
      <c r="O53" s="113"/>
    </row>
    <row r="54" ht="15.75">
      <c r="O54" s="113"/>
    </row>
    <row r="55" ht="15.75">
      <c r="O55" s="113"/>
    </row>
    <row r="56" ht="15.75">
      <c r="O56" s="113"/>
    </row>
    <row r="57" ht="15.75">
      <c r="O57" s="113"/>
    </row>
    <row r="58" ht="15.75">
      <c r="O58" s="113"/>
    </row>
    <row r="59" ht="15.75">
      <c r="O59" s="113"/>
    </row>
    <row r="60" ht="15.75">
      <c r="O60" s="113"/>
    </row>
    <row r="61" ht="15.75">
      <c r="O61" s="113"/>
    </row>
    <row r="62" ht="15.75">
      <c r="O62" s="113"/>
    </row>
    <row r="63" ht="15.75">
      <c r="O63" s="113"/>
    </row>
    <row r="64" ht="15.75">
      <c r="O64" s="113"/>
    </row>
    <row r="65" ht="15.75">
      <c r="O65" s="113"/>
    </row>
    <row r="66" ht="15.75">
      <c r="O66" s="113"/>
    </row>
    <row r="67" ht="15.75">
      <c r="O67" s="113"/>
    </row>
    <row r="68" ht="15.75">
      <c r="O68" s="113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  <row r="74" ht="15.75">
      <c r="O74" s="113"/>
    </row>
    <row r="75" ht="15.75">
      <c r="O75" s="113"/>
    </row>
    <row r="76" ht="15.75">
      <c r="O76" s="113"/>
    </row>
    <row r="77" ht="15.75">
      <c r="O77" s="113"/>
    </row>
    <row r="78" ht="15.75">
      <c r="O78" s="113"/>
    </row>
    <row r="79" ht="15.75">
      <c r="O79" s="113"/>
    </row>
    <row r="80" ht="15.75">
      <c r="O80" s="113"/>
    </row>
    <row r="81" ht="15.75">
      <c r="O81" s="113"/>
    </row>
    <row r="82" ht="15.75">
      <c r="O82" s="11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34. melléklet  a 12/2014.(V. 6.)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22">
      <selection activeCell="B25" sqref="B25:D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06" t="s">
        <v>423</v>
      </c>
      <c r="B1" s="806"/>
      <c r="C1" s="806"/>
      <c r="D1" s="806"/>
    </row>
    <row r="2" spans="1:4" ht="17.25" customHeight="1">
      <c r="A2" s="313"/>
      <c r="B2" s="313"/>
      <c r="C2" s="313"/>
      <c r="D2" s="313"/>
    </row>
    <row r="3" spans="1:4" ht="13.5" thickBot="1">
      <c r="A3" s="170"/>
      <c r="B3" s="170"/>
      <c r="C3" s="803" t="s">
        <v>52</v>
      </c>
      <c r="D3" s="803"/>
    </row>
    <row r="4" spans="1:4" ht="42.75" customHeight="1" thickBot="1">
      <c r="A4" s="314" t="s">
        <v>71</v>
      </c>
      <c r="B4" s="315" t="s">
        <v>121</v>
      </c>
      <c r="C4" s="315" t="s">
        <v>122</v>
      </c>
      <c r="D4" s="316" t="s">
        <v>12</v>
      </c>
    </row>
    <row r="5" spans="1:4" ht="15.75" customHeight="1">
      <c r="A5" s="171" t="s">
        <v>16</v>
      </c>
      <c r="B5" s="31" t="s">
        <v>581</v>
      </c>
      <c r="C5" s="568" t="s">
        <v>582</v>
      </c>
      <c r="D5" s="32">
        <v>5300</v>
      </c>
    </row>
    <row r="6" spans="1:4" ht="15.75" customHeight="1">
      <c r="A6" s="172" t="s">
        <v>17</v>
      </c>
      <c r="B6" s="33" t="s">
        <v>583</v>
      </c>
      <c r="C6" s="35" t="s">
        <v>582</v>
      </c>
      <c r="D6" s="34">
        <v>2000</v>
      </c>
    </row>
    <row r="7" spans="1:4" ht="15.75" customHeight="1">
      <c r="A7" s="172" t="s">
        <v>18</v>
      </c>
      <c r="B7" s="33" t="s">
        <v>584</v>
      </c>
      <c r="C7" s="35" t="s">
        <v>582</v>
      </c>
      <c r="D7" s="34">
        <v>750</v>
      </c>
    </row>
    <row r="8" spans="1:4" ht="15.75" customHeight="1">
      <c r="A8" s="172" t="s">
        <v>19</v>
      </c>
      <c r="B8" s="33" t="s">
        <v>585</v>
      </c>
      <c r="C8" s="33" t="s">
        <v>582</v>
      </c>
      <c r="D8" s="733">
        <v>10000</v>
      </c>
    </row>
    <row r="9" spans="1:4" ht="15.75" customHeight="1">
      <c r="A9" s="172" t="s">
        <v>20</v>
      </c>
      <c r="B9" s="33" t="s">
        <v>586</v>
      </c>
      <c r="C9" s="570" t="s">
        <v>582</v>
      </c>
      <c r="D9" s="34">
        <v>350</v>
      </c>
    </row>
    <row r="10" spans="1:4" ht="15.75" customHeight="1">
      <c r="A10" s="172" t="s">
        <v>21</v>
      </c>
      <c r="B10" s="33" t="s">
        <v>587</v>
      </c>
      <c r="C10" s="33" t="s">
        <v>582</v>
      </c>
      <c r="D10" s="34">
        <v>800</v>
      </c>
    </row>
    <row r="11" spans="1:4" ht="15.75" customHeight="1">
      <c r="A11" s="172" t="s">
        <v>22</v>
      </c>
      <c r="B11" s="33" t="s">
        <v>588</v>
      </c>
      <c r="C11" s="569" t="s">
        <v>582</v>
      </c>
      <c r="D11" s="34">
        <v>50</v>
      </c>
    </row>
    <row r="12" spans="1:4" ht="15.75" customHeight="1">
      <c r="A12" s="172" t="s">
        <v>23</v>
      </c>
      <c r="B12" s="33" t="s">
        <v>589</v>
      </c>
      <c r="C12" s="569" t="s">
        <v>582</v>
      </c>
      <c r="D12" s="34">
        <v>289</v>
      </c>
    </row>
    <row r="13" spans="1:4" ht="15.75" customHeight="1">
      <c r="A13" s="172" t="s">
        <v>24</v>
      </c>
      <c r="B13" s="33" t="s">
        <v>590</v>
      </c>
      <c r="C13" s="569" t="s">
        <v>582</v>
      </c>
      <c r="D13" s="34">
        <v>50</v>
      </c>
    </row>
    <row r="14" spans="1:4" ht="15.75" customHeight="1">
      <c r="A14" s="172" t="s">
        <v>25</v>
      </c>
      <c r="B14" s="33" t="s">
        <v>667</v>
      </c>
      <c r="C14" s="33" t="s">
        <v>591</v>
      </c>
      <c r="D14" s="34">
        <v>4438</v>
      </c>
    </row>
    <row r="15" spans="1:4" ht="15.75" customHeight="1">
      <c r="A15" s="172" t="s">
        <v>26</v>
      </c>
      <c r="B15" s="33" t="s">
        <v>592</v>
      </c>
      <c r="C15" s="33" t="s">
        <v>582</v>
      </c>
      <c r="D15" s="34">
        <v>2240</v>
      </c>
    </row>
    <row r="16" spans="1:4" ht="15.75" customHeight="1">
      <c r="A16" s="172" t="s">
        <v>27</v>
      </c>
      <c r="B16" s="33" t="s">
        <v>593</v>
      </c>
      <c r="C16" s="33" t="s">
        <v>582</v>
      </c>
      <c r="D16" s="34">
        <v>433</v>
      </c>
    </row>
    <row r="17" spans="1:4" ht="15.75" customHeight="1">
      <c r="A17" s="172" t="s">
        <v>28</v>
      </c>
      <c r="B17" s="33" t="s">
        <v>594</v>
      </c>
      <c r="C17" s="33" t="s">
        <v>582</v>
      </c>
      <c r="D17" s="34">
        <v>12391</v>
      </c>
    </row>
    <row r="18" spans="1:4" ht="15.75" customHeight="1">
      <c r="A18" s="172" t="s">
        <v>29</v>
      </c>
      <c r="B18" s="33" t="s">
        <v>595</v>
      </c>
      <c r="C18" s="33" t="s">
        <v>582</v>
      </c>
      <c r="D18" s="34">
        <v>104040</v>
      </c>
    </row>
    <row r="19" spans="1:4" ht="15.75" customHeight="1">
      <c r="A19" s="172" t="s">
        <v>30</v>
      </c>
      <c r="B19" s="33" t="s">
        <v>596</v>
      </c>
      <c r="C19" s="33" t="s">
        <v>591</v>
      </c>
      <c r="D19" s="34">
        <v>7740</v>
      </c>
    </row>
    <row r="20" spans="1:4" ht="15.75" customHeight="1">
      <c r="A20" s="172" t="s">
        <v>31</v>
      </c>
      <c r="B20" s="33" t="s">
        <v>597</v>
      </c>
      <c r="C20" s="33" t="s">
        <v>582</v>
      </c>
      <c r="D20" s="733">
        <v>956</v>
      </c>
    </row>
    <row r="21" spans="1:4" ht="15.75" customHeight="1">
      <c r="A21" s="172" t="s">
        <v>32</v>
      </c>
      <c r="B21" s="732" t="s">
        <v>671</v>
      </c>
      <c r="C21" s="732" t="s">
        <v>582</v>
      </c>
      <c r="D21" s="733">
        <v>1255</v>
      </c>
    </row>
    <row r="22" spans="1:4" ht="15.75" customHeight="1">
      <c r="A22" s="172" t="s">
        <v>33</v>
      </c>
      <c r="B22" s="732" t="s">
        <v>672</v>
      </c>
      <c r="C22" s="732" t="s">
        <v>582</v>
      </c>
      <c r="D22" s="733">
        <v>100</v>
      </c>
    </row>
    <row r="23" spans="1:4" ht="15.75" customHeight="1">
      <c r="A23" s="172" t="s">
        <v>34</v>
      </c>
      <c r="B23" s="732" t="s">
        <v>673</v>
      </c>
      <c r="C23" s="732" t="s">
        <v>582</v>
      </c>
      <c r="D23" s="733">
        <v>1566</v>
      </c>
    </row>
    <row r="24" spans="1:4" ht="15.75" customHeight="1">
      <c r="A24" s="172" t="s">
        <v>35</v>
      </c>
      <c r="B24" s="732" t="s">
        <v>674</v>
      </c>
      <c r="C24" s="732" t="s">
        <v>591</v>
      </c>
      <c r="D24" s="733">
        <v>350</v>
      </c>
    </row>
    <row r="25" spans="1:4" ht="15.75" customHeight="1">
      <c r="A25" s="172" t="s">
        <v>36</v>
      </c>
      <c r="B25" s="732" t="s">
        <v>677</v>
      </c>
      <c r="C25" s="732" t="s">
        <v>678</v>
      </c>
      <c r="D25" s="733">
        <v>20000</v>
      </c>
    </row>
    <row r="26" spans="1:4" ht="15.75" customHeight="1">
      <c r="A26" s="172" t="s">
        <v>37</v>
      </c>
      <c r="B26" s="33"/>
      <c r="C26" s="33"/>
      <c r="D26" s="34"/>
    </row>
    <row r="27" spans="1:4" ht="15.75" customHeight="1">
      <c r="A27" s="172" t="s">
        <v>38</v>
      </c>
      <c r="B27" s="33"/>
      <c r="C27" s="33"/>
      <c r="D27" s="34"/>
    </row>
    <row r="28" spans="1:4" ht="15.75" customHeight="1">
      <c r="A28" s="172" t="s">
        <v>39</v>
      </c>
      <c r="B28" s="33"/>
      <c r="C28" s="33"/>
      <c r="D28" s="34"/>
    </row>
    <row r="29" spans="1:4" ht="15.75" customHeight="1">
      <c r="A29" s="172" t="s">
        <v>40</v>
      </c>
      <c r="B29" s="33"/>
      <c r="C29" s="33"/>
      <c r="D29" s="34"/>
    </row>
    <row r="30" spans="1:4" ht="15.75" customHeight="1">
      <c r="A30" s="172" t="s">
        <v>41</v>
      </c>
      <c r="B30" s="33"/>
      <c r="C30" s="33"/>
      <c r="D30" s="34"/>
    </row>
    <row r="31" spans="1:4" ht="15.75" customHeight="1">
      <c r="A31" s="172" t="s">
        <v>42</v>
      </c>
      <c r="B31" s="33"/>
      <c r="C31" s="33"/>
      <c r="D31" s="34"/>
    </row>
    <row r="32" spans="1:4" ht="15.75" customHeight="1">
      <c r="A32" s="172" t="s">
        <v>43</v>
      </c>
      <c r="B32" s="33"/>
      <c r="C32" s="33"/>
      <c r="D32" s="34"/>
    </row>
    <row r="33" spans="1:4" ht="15.75" customHeight="1">
      <c r="A33" s="172" t="s">
        <v>44</v>
      </c>
      <c r="B33" s="33"/>
      <c r="C33" s="33"/>
      <c r="D33" s="34"/>
    </row>
    <row r="34" spans="1:4" ht="15.75" customHeight="1">
      <c r="A34" s="172" t="s">
        <v>123</v>
      </c>
      <c r="B34" s="33"/>
      <c r="C34" s="33"/>
      <c r="D34" s="79"/>
    </row>
    <row r="35" spans="1:4" ht="15.75" customHeight="1">
      <c r="A35" s="172" t="s">
        <v>124</v>
      </c>
      <c r="B35" s="33"/>
      <c r="C35" s="33"/>
      <c r="D35" s="79"/>
    </row>
    <row r="36" spans="1:4" ht="15.75" customHeight="1">
      <c r="A36" s="172" t="s">
        <v>125</v>
      </c>
      <c r="B36" s="33"/>
      <c r="C36" s="33"/>
      <c r="D36" s="79"/>
    </row>
    <row r="37" spans="1:4" ht="15.75" customHeight="1" thickBot="1">
      <c r="A37" s="173" t="s">
        <v>126</v>
      </c>
      <c r="B37" s="35"/>
      <c r="C37" s="35"/>
      <c r="D37" s="80"/>
    </row>
    <row r="38" spans="1:4" ht="15.75" customHeight="1" thickBot="1">
      <c r="A38" s="804" t="s">
        <v>50</v>
      </c>
      <c r="B38" s="805"/>
      <c r="C38" s="174"/>
      <c r="D38" s="175">
        <f>SUM(D5:D37)</f>
        <v>175098</v>
      </c>
    </row>
    <row r="39" ht="12.75">
      <c r="A39" t="s">
        <v>187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35. melléklet a 12/2014.(V. 6.)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59">
    <pageSetUpPr fitToPage="1"/>
  </sheetPr>
  <dimension ref="A1:GL53"/>
  <sheetViews>
    <sheetView tabSelected="1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5" sqref="K35"/>
    </sheetView>
  </sheetViews>
  <sheetFormatPr defaultColWidth="9.00390625" defaultRowHeight="12.75"/>
  <cols>
    <col min="1" max="1" width="42.375" style="581" customWidth="1"/>
    <col min="2" max="3" width="9.50390625" style="582" customWidth="1"/>
    <col min="4" max="4" width="9.375" style="582" bestFit="1" customWidth="1"/>
    <col min="5" max="6" width="9.50390625" style="582" customWidth="1"/>
    <col min="7" max="7" width="9.50390625" style="583" customWidth="1"/>
    <col min="8" max="8" width="1.12109375" style="583" customWidth="1"/>
    <col min="9" max="13" width="9.50390625" style="581" customWidth="1"/>
    <col min="14" max="14" width="9.50390625" style="584" customWidth="1"/>
    <col min="15" max="16384" width="10.625" style="581" customWidth="1"/>
  </cols>
  <sheetData>
    <row r="1" spans="10:13" ht="12.75">
      <c r="J1" s="808"/>
      <c r="K1" s="808"/>
      <c r="L1" s="808"/>
      <c r="M1" s="808"/>
    </row>
    <row r="2" spans="1:14" ht="12.75">
      <c r="A2" s="585"/>
      <c r="I2" s="585"/>
      <c r="J2" s="807"/>
      <c r="K2" s="807"/>
      <c r="L2" s="807"/>
      <c r="M2" s="807"/>
      <c r="N2" s="586"/>
    </row>
    <row r="3" spans="1:14" ht="17.25" customHeight="1">
      <c r="A3" s="587" t="s">
        <v>642</v>
      </c>
      <c r="B3" s="588"/>
      <c r="C3" s="588"/>
      <c r="D3" s="588"/>
      <c r="E3" s="588"/>
      <c r="F3" s="588"/>
      <c r="G3" s="589"/>
      <c r="H3" s="589"/>
      <c r="I3" s="590"/>
      <c r="J3" s="590"/>
      <c r="K3" s="590"/>
      <c r="L3" s="590"/>
      <c r="M3" s="590"/>
      <c r="N3" s="591"/>
    </row>
    <row r="4" spans="1:14" ht="19.5">
      <c r="A4" s="592" t="s">
        <v>607</v>
      </c>
      <c r="B4" s="588"/>
      <c r="C4" s="588"/>
      <c r="D4" s="588"/>
      <c r="E4" s="588"/>
      <c r="F4" s="588"/>
      <c r="G4" s="589"/>
      <c r="H4" s="589"/>
      <c r="I4" s="590"/>
      <c r="J4" s="590"/>
      <c r="K4" s="590"/>
      <c r="L4" s="590"/>
      <c r="M4" s="590"/>
      <c r="N4" s="591"/>
    </row>
    <row r="5" spans="1:14" ht="0.75" customHeight="1" thickBot="1">
      <c r="A5" s="593"/>
      <c r="B5" s="588"/>
      <c r="C5" s="588"/>
      <c r="D5" s="588"/>
      <c r="E5" s="588"/>
      <c r="F5" s="588"/>
      <c r="G5" s="589"/>
      <c r="H5" s="589"/>
      <c r="I5" s="590"/>
      <c r="J5" s="590"/>
      <c r="K5" s="590"/>
      <c r="L5" s="590"/>
      <c r="M5" s="590"/>
      <c r="N5" s="586" t="s">
        <v>512</v>
      </c>
    </row>
    <row r="6" spans="1:14" ht="15.75">
      <c r="A6" s="594" t="s">
        <v>188</v>
      </c>
      <c r="B6" s="809" t="s">
        <v>608</v>
      </c>
      <c r="C6" s="810"/>
      <c r="D6" s="810"/>
      <c r="E6" s="810"/>
      <c r="F6" s="810"/>
      <c r="G6" s="811"/>
      <c r="H6" s="595"/>
      <c r="I6" s="809" t="s">
        <v>609</v>
      </c>
      <c r="J6" s="810"/>
      <c r="K6" s="810"/>
      <c r="L6" s="810"/>
      <c r="M6" s="810"/>
      <c r="N6" s="811"/>
    </row>
    <row r="7" spans="1:14" ht="12.75">
      <c r="A7" s="596"/>
      <c r="B7" s="597" t="s">
        <v>610</v>
      </c>
      <c r="C7" s="598" t="s">
        <v>545</v>
      </c>
      <c r="D7" s="598" t="s">
        <v>637</v>
      </c>
      <c r="E7" s="598" t="s">
        <v>611</v>
      </c>
      <c r="F7" s="598" t="s">
        <v>638</v>
      </c>
      <c r="G7" s="599" t="s">
        <v>641</v>
      </c>
      <c r="H7" s="600"/>
      <c r="I7" s="597" t="s">
        <v>610</v>
      </c>
      <c r="J7" s="598" t="s">
        <v>545</v>
      </c>
      <c r="K7" s="598" t="s">
        <v>653</v>
      </c>
      <c r="L7" s="598" t="s">
        <v>131</v>
      </c>
      <c r="M7" s="598" t="s">
        <v>640</v>
      </c>
      <c r="N7" s="599" t="s">
        <v>641</v>
      </c>
    </row>
    <row r="8" spans="1:14" ht="13.5" thickBot="1">
      <c r="A8" s="601"/>
      <c r="B8" s="602" t="s">
        <v>612</v>
      </c>
      <c r="C8" s="603" t="s">
        <v>612</v>
      </c>
      <c r="D8" s="603" t="s">
        <v>612</v>
      </c>
      <c r="E8" s="603" t="s">
        <v>613</v>
      </c>
      <c r="F8" s="603" t="s">
        <v>639</v>
      </c>
      <c r="G8" s="604" t="s">
        <v>614</v>
      </c>
      <c r="H8" s="605"/>
      <c r="I8" s="602" t="s">
        <v>615</v>
      </c>
      <c r="J8" s="603" t="s">
        <v>551</v>
      </c>
      <c r="K8" s="603" t="s">
        <v>547</v>
      </c>
      <c r="L8" s="603"/>
      <c r="M8" s="603"/>
      <c r="N8" s="604" t="s">
        <v>616</v>
      </c>
    </row>
    <row r="9" spans="1:194" ht="12.75">
      <c r="A9" s="606" t="s">
        <v>643</v>
      </c>
      <c r="B9" s="607"/>
      <c r="C9" s="610">
        <v>12028</v>
      </c>
      <c r="D9" s="609"/>
      <c r="E9" s="608"/>
      <c r="F9" s="610"/>
      <c r="G9" s="611">
        <f aca="true" t="shared" si="0" ref="G9:G18">SUM(B9:F9)</f>
        <v>12028</v>
      </c>
      <c r="H9" s="612"/>
      <c r="I9" s="613"/>
      <c r="J9" s="610">
        <v>7740</v>
      </c>
      <c r="K9" s="614"/>
      <c r="L9" s="608"/>
      <c r="M9" s="608"/>
      <c r="N9" s="611">
        <f aca="true" t="shared" si="1" ref="N9:N15">SUM(I9:M9)</f>
        <v>7740</v>
      </c>
      <c r="O9" s="615"/>
      <c r="P9" s="615"/>
      <c r="Q9" s="615"/>
      <c r="R9" s="615"/>
      <c r="S9" s="615"/>
      <c r="T9" s="615"/>
      <c r="U9" s="615"/>
      <c r="V9" s="615"/>
      <c r="W9" s="615"/>
      <c r="X9" s="615"/>
      <c r="Y9" s="615"/>
      <c r="Z9" s="615"/>
      <c r="AA9" s="615"/>
      <c r="AB9" s="615"/>
      <c r="AC9" s="615"/>
      <c r="AD9" s="615"/>
      <c r="AE9" s="615"/>
      <c r="AF9" s="615"/>
      <c r="AG9" s="615"/>
      <c r="AH9" s="615"/>
      <c r="AI9" s="615"/>
      <c r="AJ9" s="615"/>
      <c r="AK9" s="615"/>
      <c r="AL9" s="615"/>
      <c r="AM9" s="615"/>
      <c r="AN9" s="615"/>
      <c r="AO9" s="615"/>
      <c r="AP9" s="615"/>
      <c r="AQ9" s="615"/>
      <c r="AR9" s="615"/>
      <c r="AS9" s="615"/>
      <c r="AT9" s="615"/>
      <c r="AU9" s="615"/>
      <c r="AV9" s="615"/>
      <c r="AW9" s="615"/>
      <c r="AX9" s="615"/>
      <c r="AY9" s="615"/>
      <c r="AZ9" s="615"/>
      <c r="BA9" s="615"/>
      <c r="BB9" s="615"/>
      <c r="BC9" s="615"/>
      <c r="BD9" s="615"/>
      <c r="BE9" s="615"/>
      <c r="BF9" s="615"/>
      <c r="BG9" s="615"/>
      <c r="BH9" s="615"/>
      <c r="BI9" s="615"/>
      <c r="BJ9" s="615"/>
      <c r="BK9" s="615"/>
      <c r="BL9" s="615"/>
      <c r="BM9" s="615"/>
      <c r="BN9" s="615"/>
      <c r="BO9" s="615"/>
      <c r="BP9" s="615"/>
      <c r="BQ9" s="615"/>
      <c r="BR9" s="615"/>
      <c r="BS9" s="615"/>
      <c r="BT9" s="615"/>
      <c r="BU9" s="615"/>
      <c r="BV9" s="615"/>
      <c r="BW9" s="615"/>
      <c r="BX9" s="615"/>
      <c r="BY9" s="615"/>
      <c r="BZ9" s="615"/>
      <c r="CA9" s="615"/>
      <c r="CB9" s="615"/>
      <c r="CC9" s="615"/>
      <c r="CD9" s="615"/>
      <c r="CE9" s="615"/>
      <c r="CF9" s="615"/>
      <c r="CG9" s="615"/>
      <c r="CH9" s="615"/>
      <c r="CI9" s="615"/>
      <c r="CJ9" s="615"/>
      <c r="CK9" s="615"/>
      <c r="CL9" s="615"/>
      <c r="CM9" s="615"/>
      <c r="CN9" s="615"/>
      <c r="CO9" s="615"/>
      <c r="CP9" s="615"/>
      <c r="CQ9" s="615"/>
      <c r="CR9" s="615"/>
      <c r="CS9" s="615"/>
      <c r="CT9" s="615"/>
      <c r="CU9" s="615"/>
      <c r="CV9" s="615"/>
      <c r="CW9" s="615"/>
      <c r="CX9" s="615"/>
      <c r="CY9" s="615"/>
      <c r="CZ9" s="615"/>
      <c r="DA9" s="615"/>
      <c r="DB9" s="615"/>
      <c r="DC9" s="615"/>
      <c r="DD9" s="615"/>
      <c r="DE9" s="615"/>
      <c r="DF9" s="615"/>
      <c r="DG9" s="615"/>
      <c r="DH9" s="615"/>
      <c r="DI9" s="615"/>
      <c r="DJ9" s="615"/>
      <c r="DK9" s="615"/>
      <c r="DL9" s="615"/>
      <c r="DM9" s="615"/>
      <c r="DN9" s="615"/>
      <c r="DO9" s="615"/>
      <c r="DP9" s="615"/>
      <c r="DQ9" s="615"/>
      <c r="DR9" s="615"/>
      <c r="DS9" s="615"/>
      <c r="DT9" s="615"/>
      <c r="DU9" s="615"/>
      <c r="DV9" s="615"/>
      <c r="DW9" s="615"/>
      <c r="DX9" s="615"/>
      <c r="DY9" s="615"/>
      <c r="DZ9" s="615"/>
      <c r="EA9" s="615"/>
      <c r="EB9" s="615"/>
      <c r="EC9" s="615"/>
      <c r="ED9" s="615"/>
      <c r="EE9" s="615"/>
      <c r="EF9" s="615"/>
      <c r="EG9" s="615"/>
      <c r="EH9" s="615"/>
      <c r="EI9" s="615"/>
      <c r="EJ9" s="615"/>
      <c r="EK9" s="615"/>
      <c r="EL9" s="615"/>
      <c r="EM9" s="615"/>
      <c r="EN9" s="615"/>
      <c r="EO9" s="615"/>
      <c r="EP9" s="615"/>
      <c r="EQ9" s="615"/>
      <c r="ER9" s="615"/>
      <c r="ES9" s="615"/>
      <c r="ET9" s="615"/>
      <c r="EU9" s="615"/>
      <c r="EV9" s="615"/>
      <c r="EW9" s="615"/>
      <c r="EX9" s="615"/>
      <c r="EY9" s="615"/>
      <c r="EZ9" s="615"/>
      <c r="FA9" s="615"/>
      <c r="FB9" s="615"/>
      <c r="FC9" s="615"/>
      <c r="FD9" s="615"/>
      <c r="FE9" s="615"/>
      <c r="FF9" s="615"/>
      <c r="FG9" s="615"/>
      <c r="FH9" s="615"/>
      <c r="FI9" s="615"/>
      <c r="FJ9" s="615"/>
      <c r="FK9" s="615"/>
      <c r="FL9" s="615"/>
      <c r="FM9" s="615"/>
      <c r="FN9" s="615"/>
      <c r="FO9" s="615"/>
      <c r="FP9" s="615"/>
      <c r="FQ9" s="615"/>
      <c r="FR9" s="615"/>
      <c r="FS9" s="615"/>
      <c r="FT9" s="615"/>
      <c r="FU9" s="615"/>
      <c r="FV9" s="615"/>
      <c r="FW9" s="615"/>
      <c r="FX9" s="615"/>
      <c r="FY9" s="615"/>
      <c r="FZ9" s="615"/>
      <c r="GA9" s="615"/>
      <c r="GB9" s="615"/>
      <c r="GC9" s="615"/>
      <c r="GD9" s="615"/>
      <c r="GE9" s="615"/>
      <c r="GF9" s="615"/>
      <c r="GG9" s="615"/>
      <c r="GH9" s="615"/>
      <c r="GI9" s="615"/>
      <c r="GJ9" s="615"/>
      <c r="GK9" s="615"/>
      <c r="GL9" s="615"/>
    </row>
    <row r="10" spans="1:14" ht="12.75">
      <c r="A10" s="616" t="s">
        <v>644</v>
      </c>
      <c r="B10" s="617"/>
      <c r="C10" s="618"/>
      <c r="D10" s="618"/>
      <c r="E10" s="618"/>
      <c r="F10" s="618"/>
      <c r="G10" s="619">
        <f t="shared" si="0"/>
        <v>0</v>
      </c>
      <c r="H10" s="620"/>
      <c r="I10" s="636">
        <v>18374</v>
      </c>
      <c r="J10" s="618"/>
      <c r="K10" s="618"/>
      <c r="L10" s="618"/>
      <c r="M10" s="618"/>
      <c r="N10" s="619">
        <f t="shared" si="1"/>
        <v>18374</v>
      </c>
    </row>
    <row r="11" spans="1:14" ht="12.75">
      <c r="A11" s="621" t="s">
        <v>645</v>
      </c>
      <c r="B11" s="617"/>
      <c r="C11" s="618"/>
      <c r="D11" s="618"/>
      <c r="E11" s="618"/>
      <c r="F11" s="618"/>
      <c r="G11" s="619">
        <f t="shared" si="0"/>
        <v>0</v>
      </c>
      <c r="H11" s="620"/>
      <c r="I11" s="622">
        <v>1143</v>
      </c>
      <c r="J11" s="618"/>
      <c r="K11" s="618"/>
      <c r="L11" s="618"/>
      <c r="M11" s="618"/>
      <c r="N11" s="619">
        <f t="shared" si="1"/>
        <v>1143</v>
      </c>
    </row>
    <row r="12" spans="1:14" ht="12.75">
      <c r="A12" s="621" t="s">
        <v>646</v>
      </c>
      <c r="B12" s="636">
        <v>47822</v>
      </c>
      <c r="C12" s="735">
        <v>113109</v>
      </c>
      <c r="D12" s="625"/>
      <c r="E12" s="624"/>
      <c r="F12" s="624"/>
      <c r="G12" s="619">
        <f t="shared" si="0"/>
        <v>160931</v>
      </c>
      <c r="H12" s="691" t="e">
        <f>SUM(#REF!)</f>
        <v>#REF!</v>
      </c>
      <c r="I12" s="622">
        <v>43966</v>
      </c>
      <c r="J12" s="735">
        <v>125324</v>
      </c>
      <c r="K12" s="625"/>
      <c r="L12" s="624"/>
      <c r="M12" s="624"/>
      <c r="N12" s="619">
        <f t="shared" si="1"/>
        <v>169290</v>
      </c>
    </row>
    <row r="13" spans="1:14" ht="12.75">
      <c r="A13" s="626" t="s">
        <v>675</v>
      </c>
      <c r="B13" s="627"/>
      <c r="C13" s="628"/>
      <c r="D13" s="625"/>
      <c r="E13" s="628"/>
      <c r="F13" s="629"/>
      <c r="G13" s="630">
        <f t="shared" si="0"/>
        <v>0</v>
      </c>
      <c r="H13" s="620"/>
      <c r="I13" s="636">
        <v>1045</v>
      </c>
      <c r="J13" s="625"/>
      <c r="K13" s="628"/>
      <c r="L13" s="628"/>
      <c r="M13" s="631"/>
      <c r="N13" s="630">
        <f t="shared" si="1"/>
        <v>1045</v>
      </c>
    </row>
    <row r="14" spans="1:14" ht="12.75">
      <c r="A14" s="616" t="s">
        <v>617</v>
      </c>
      <c r="B14" s="633"/>
      <c r="C14" s="618"/>
      <c r="D14" s="618"/>
      <c r="E14" s="618"/>
      <c r="F14" s="632"/>
      <c r="G14" s="619">
        <f t="shared" si="0"/>
        <v>0</v>
      </c>
      <c r="H14" s="620"/>
      <c r="I14" s="622">
        <v>18918</v>
      </c>
      <c r="J14" s="625">
        <v>3175</v>
      </c>
      <c r="K14" s="618"/>
      <c r="L14" s="618"/>
      <c r="M14" s="618"/>
      <c r="N14" s="619">
        <f t="shared" si="1"/>
        <v>22093</v>
      </c>
    </row>
    <row r="15" spans="1:14" ht="12.75">
      <c r="A15" s="616" t="s">
        <v>618</v>
      </c>
      <c r="B15" s="636">
        <v>9950</v>
      </c>
      <c r="C15" s="618"/>
      <c r="D15" s="618"/>
      <c r="E15" s="618"/>
      <c r="F15" s="618"/>
      <c r="G15" s="619">
        <f t="shared" si="0"/>
        <v>9950</v>
      </c>
      <c r="H15" s="620"/>
      <c r="I15" s="636">
        <v>2926</v>
      </c>
      <c r="J15" s="625"/>
      <c r="K15" s="625"/>
      <c r="L15" s="618"/>
      <c r="M15" s="618"/>
      <c r="N15" s="619">
        <f t="shared" si="1"/>
        <v>2926</v>
      </c>
    </row>
    <row r="16" spans="1:14" ht="12.75">
      <c r="A16" s="616" t="s">
        <v>619</v>
      </c>
      <c r="B16" s="617">
        <v>14997</v>
      </c>
      <c r="C16" s="618"/>
      <c r="D16" s="618"/>
      <c r="E16" s="618"/>
      <c r="F16" s="618"/>
      <c r="G16" s="619">
        <f t="shared" si="0"/>
        <v>14997</v>
      </c>
      <c r="H16" s="620"/>
      <c r="I16" s="617">
        <v>9194</v>
      </c>
      <c r="J16" s="618"/>
      <c r="K16" s="618"/>
      <c r="L16" s="618"/>
      <c r="M16" s="618"/>
      <c r="N16" s="619">
        <f aca="true" t="shared" si="2" ref="N16:N23">SUM(I16:M16)</f>
        <v>9194</v>
      </c>
    </row>
    <row r="17" spans="1:14" ht="12.75">
      <c r="A17" s="616" t="s">
        <v>620</v>
      </c>
      <c r="B17" s="627"/>
      <c r="C17" s="628"/>
      <c r="D17" s="628"/>
      <c r="E17" s="628"/>
      <c r="F17" s="628"/>
      <c r="G17" s="630">
        <f t="shared" si="0"/>
        <v>0</v>
      </c>
      <c r="H17" s="634"/>
      <c r="I17" s="636">
        <v>14754</v>
      </c>
      <c r="J17" s="628"/>
      <c r="K17" s="628"/>
      <c r="L17" s="628"/>
      <c r="M17" s="628"/>
      <c r="N17" s="630">
        <f t="shared" si="2"/>
        <v>14754</v>
      </c>
    </row>
    <row r="18" spans="1:14" ht="12.75">
      <c r="A18" s="635" t="s">
        <v>621</v>
      </c>
      <c r="B18" s="627"/>
      <c r="C18" s="628"/>
      <c r="D18" s="628"/>
      <c r="E18" s="628"/>
      <c r="F18" s="628"/>
      <c r="G18" s="630">
        <f t="shared" si="0"/>
        <v>0</v>
      </c>
      <c r="H18" s="634"/>
      <c r="I18" s="622">
        <v>3175</v>
      </c>
      <c r="J18" s="628"/>
      <c r="K18" s="628"/>
      <c r="L18" s="628"/>
      <c r="M18" s="628"/>
      <c r="N18" s="630">
        <f t="shared" si="2"/>
        <v>3175</v>
      </c>
    </row>
    <row r="19" spans="1:14" ht="12.75">
      <c r="A19" s="638" t="s">
        <v>622</v>
      </c>
      <c r="B19" s="623">
        <f>SUM(B20:B22)</f>
        <v>0</v>
      </c>
      <c r="C19" s="624">
        <f>SUM(C20:C22)</f>
        <v>0</v>
      </c>
      <c r="D19" s="624">
        <f>SUM(D20:D22)</f>
        <v>358083</v>
      </c>
      <c r="E19" s="639"/>
      <c r="F19" s="624"/>
      <c r="G19" s="630">
        <f>SUM(G20:G22)</f>
        <v>358083</v>
      </c>
      <c r="H19" s="634"/>
      <c r="I19" s="627"/>
      <c r="J19" s="628"/>
      <c r="K19" s="628">
        <f>SUM(K20:K22)</f>
        <v>0</v>
      </c>
      <c r="L19" s="628"/>
      <c r="M19" s="628"/>
      <c r="N19" s="630">
        <f t="shared" si="2"/>
        <v>0</v>
      </c>
    </row>
    <row r="20" spans="1:14" ht="12.75">
      <c r="A20" s="640" t="s">
        <v>648</v>
      </c>
      <c r="B20" s="636"/>
      <c r="C20" s="628"/>
      <c r="D20" s="637">
        <v>325576</v>
      </c>
      <c r="E20" s="637"/>
      <c r="F20" s="628"/>
      <c r="G20" s="641">
        <f aca="true" t="shared" si="3" ref="G20:G26">SUM(B20:F20)</f>
        <v>325576</v>
      </c>
      <c r="H20" s="634"/>
      <c r="I20" s="627"/>
      <c r="J20" s="628"/>
      <c r="K20" s="628"/>
      <c r="L20" s="628"/>
      <c r="M20" s="628"/>
      <c r="N20" s="641">
        <f t="shared" si="2"/>
        <v>0</v>
      </c>
    </row>
    <row r="21" spans="1:14" ht="12.75">
      <c r="A21" s="640" t="s">
        <v>623</v>
      </c>
      <c r="B21" s="622"/>
      <c r="C21" s="628"/>
      <c r="D21" s="637">
        <v>25507</v>
      </c>
      <c r="E21" s="637"/>
      <c r="F21" s="628"/>
      <c r="G21" s="641">
        <f t="shared" si="3"/>
        <v>25507</v>
      </c>
      <c r="H21" s="634"/>
      <c r="I21" s="627"/>
      <c r="J21" s="628"/>
      <c r="K21" s="628"/>
      <c r="L21" s="628"/>
      <c r="M21" s="628"/>
      <c r="N21" s="641">
        <f t="shared" si="2"/>
        <v>0</v>
      </c>
    </row>
    <row r="22" spans="1:14" ht="12.75">
      <c r="A22" s="640" t="s">
        <v>647</v>
      </c>
      <c r="B22" s="636"/>
      <c r="C22" s="628"/>
      <c r="D22" s="637">
        <v>7000</v>
      </c>
      <c r="E22" s="637"/>
      <c r="F22" s="628"/>
      <c r="G22" s="641">
        <f t="shared" si="3"/>
        <v>7000</v>
      </c>
      <c r="H22" s="634"/>
      <c r="I22" s="627"/>
      <c r="J22" s="628"/>
      <c r="K22" s="628"/>
      <c r="L22" s="628"/>
      <c r="M22" s="628"/>
      <c r="N22" s="641">
        <f t="shared" si="2"/>
        <v>0</v>
      </c>
    </row>
    <row r="23" spans="1:14" ht="12.75">
      <c r="A23" s="642" t="s">
        <v>676</v>
      </c>
      <c r="B23" s="627"/>
      <c r="C23" s="628"/>
      <c r="D23" s="637"/>
      <c r="E23" s="637"/>
      <c r="F23" s="628"/>
      <c r="G23" s="641">
        <f t="shared" si="3"/>
        <v>0</v>
      </c>
      <c r="H23" s="634"/>
      <c r="I23" s="643"/>
      <c r="J23" s="735">
        <v>350</v>
      </c>
      <c r="K23" s="628"/>
      <c r="L23" s="628"/>
      <c r="M23" s="628"/>
      <c r="N23" s="641">
        <f t="shared" si="2"/>
        <v>350</v>
      </c>
    </row>
    <row r="24" spans="1:14" ht="12.75">
      <c r="A24" s="616" t="s">
        <v>624</v>
      </c>
      <c r="B24" s="627"/>
      <c r="C24" s="628"/>
      <c r="D24" s="628"/>
      <c r="E24" s="628"/>
      <c r="F24" s="628"/>
      <c r="G24" s="630">
        <f t="shared" si="3"/>
        <v>0</v>
      </c>
      <c r="H24" s="634"/>
      <c r="I24" s="622"/>
      <c r="J24" s="628"/>
      <c r="K24" s="628"/>
      <c r="L24" s="628"/>
      <c r="M24" s="628"/>
      <c r="N24" s="630">
        <f>SUM(I24:M24)</f>
        <v>0</v>
      </c>
    </row>
    <row r="25" spans="1:14" ht="12.75">
      <c r="A25" s="616" t="s">
        <v>625</v>
      </c>
      <c r="B25" s="627"/>
      <c r="C25" s="628"/>
      <c r="D25" s="628"/>
      <c r="E25" s="628"/>
      <c r="F25" s="628"/>
      <c r="G25" s="630">
        <f t="shared" si="3"/>
        <v>0</v>
      </c>
      <c r="H25" s="634"/>
      <c r="I25" s="622">
        <v>32157</v>
      </c>
      <c r="J25" s="628">
        <v>5080</v>
      </c>
      <c r="K25" s="628"/>
      <c r="L25" s="628"/>
      <c r="M25" s="628"/>
      <c r="N25" s="630">
        <f>SUM(I25:M25)</f>
        <v>37237</v>
      </c>
    </row>
    <row r="26" spans="1:14" ht="13.5" customHeight="1">
      <c r="A26" s="648" t="s">
        <v>626</v>
      </c>
      <c r="B26" s="734">
        <v>21200</v>
      </c>
      <c r="C26" s="688"/>
      <c r="D26" s="689"/>
      <c r="E26" s="688"/>
      <c r="F26" s="688">
        <v>227606</v>
      </c>
      <c r="G26" s="655">
        <f t="shared" si="3"/>
        <v>248806</v>
      </c>
      <c r="H26" s="634"/>
      <c r="I26" s="734">
        <v>51140</v>
      </c>
      <c r="J26" s="650">
        <v>7304</v>
      </c>
      <c r="K26" s="650"/>
      <c r="L26" s="689"/>
      <c r="M26" s="689"/>
      <c r="N26" s="655">
        <f>SUM(I26:M26)</f>
        <v>58444</v>
      </c>
    </row>
    <row r="27" spans="1:14" ht="12.75">
      <c r="A27" s="638" t="s">
        <v>649</v>
      </c>
      <c r="B27" s="623">
        <f>SUM(B28:B29)</f>
        <v>1155201</v>
      </c>
      <c r="C27" s="624">
        <f>SUM(C28:C29)</f>
        <v>0</v>
      </c>
      <c r="D27" s="624">
        <f>SUM(D28:D29)</f>
        <v>0</v>
      </c>
      <c r="E27" s="624"/>
      <c r="F27" s="624"/>
      <c r="G27" s="630">
        <f>SUM(G28:G29)</f>
        <v>1155201</v>
      </c>
      <c r="H27" s="690"/>
      <c r="I27" s="646">
        <f>SUM(I28:I29)</f>
        <v>11126</v>
      </c>
      <c r="J27" s="646">
        <f>SUM(J28:J29)</f>
        <v>0</v>
      </c>
      <c r="K27" s="646">
        <f>SUM(K28:K29)</f>
        <v>0</v>
      </c>
      <c r="L27" s="646">
        <f>SUM(L28:L29)</f>
        <v>0</v>
      </c>
      <c r="M27" s="646">
        <f>SUM(M28:M29)</f>
        <v>0</v>
      </c>
      <c r="N27" s="630">
        <f aca="true" t="shared" si="4" ref="N27:N43">SUM(I27:M27)</f>
        <v>11126</v>
      </c>
    </row>
    <row r="28" spans="1:14" ht="12.75">
      <c r="A28" s="640" t="s">
        <v>650</v>
      </c>
      <c r="B28" s="622">
        <v>796913</v>
      </c>
      <c r="C28" s="625"/>
      <c r="D28" s="637"/>
      <c r="E28" s="637"/>
      <c r="F28" s="637"/>
      <c r="G28" s="641">
        <f aca="true" t="shared" si="5" ref="G28:G43">SUM(B28:F28)</f>
        <v>796913</v>
      </c>
      <c r="H28" s="634"/>
      <c r="I28" s="636">
        <v>11126</v>
      </c>
      <c r="J28" s="637"/>
      <c r="K28" s="637"/>
      <c r="L28" s="637"/>
      <c r="M28" s="637"/>
      <c r="N28" s="647">
        <f t="shared" si="4"/>
        <v>11126</v>
      </c>
    </row>
    <row r="29" spans="1:14" ht="12.75">
      <c r="A29" s="640" t="s">
        <v>651</v>
      </c>
      <c r="B29" s="622">
        <v>358288</v>
      </c>
      <c r="C29" s="637"/>
      <c r="D29" s="625"/>
      <c r="E29" s="637"/>
      <c r="F29" s="637"/>
      <c r="G29" s="641">
        <f t="shared" si="5"/>
        <v>358288</v>
      </c>
      <c r="H29" s="634"/>
      <c r="I29" s="646"/>
      <c r="J29" s="637"/>
      <c r="K29" s="637"/>
      <c r="L29" s="637"/>
      <c r="M29" s="637"/>
      <c r="N29" s="647">
        <f t="shared" si="4"/>
        <v>0</v>
      </c>
    </row>
    <row r="30" spans="1:14" ht="12.75">
      <c r="A30" s="616" t="s">
        <v>627</v>
      </c>
      <c r="B30" s="622"/>
      <c r="C30" s="625"/>
      <c r="D30" s="625"/>
      <c r="E30" s="735">
        <v>91367</v>
      </c>
      <c r="F30" s="625"/>
      <c r="G30" s="619">
        <f t="shared" si="5"/>
        <v>91367</v>
      </c>
      <c r="H30" s="620"/>
      <c r="I30" s="622">
        <v>5927</v>
      </c>
      <c r="J30" s="625"/>
      <c r="K30" s="625"/>
      <c r="L30" s="735">
        <v>83360</v>
      </c>
      <c r="M30" s="735">
        <v>130593</v>
      </c>
      <c r="N30" s="630">
        <f t="shared" si="4"/>
        <v>219880</v>
      </c>
    </row>
    <row r="31" spans="1:14" ht="12.75">
      <c r="A31" s="616" t="s">
        <v>652</v>
      </c>
      <c r="B31" s="646"/>
      <c r="C31" s="637"/>
      <c r="D31" s="637"/>
      <c r="E31" s="637"/>
      <c r="F31" s="637"/>
      <c r="G31" s="630">
        <f t="shared" si="5"/>
        <v>0</v>
      </c>
      <c r="H31" s="634"/>
      <c r="I31" s="622"/>
      <c r="J31" s="625"/>
      <c r="K31" s="735">
        <v>1272958</v>
      </c>
      <c r="L31" s="625"/>
      <c r="M31" s="625"/>
      <c r="N31" s="630">
        <f t="shared" si="4"/>
        <v>1272958</v>
      </c>
    </row>
    <row r="32" spans="1:14" ht="12.75">
      <c r="A32" s="616" t="s">
        <v>628</v>
      </c>
      <c r="B32" s="622">
        <v>554</v>
      </c>
      <c r="C32" s="625"/>
      <c r="D32" s="625"/>
      <c r="E32" s="625"/>
      <c r="F32" s="625"/>
      <c r="G32" s="630">
        <f t="shared" si="5"/>
        <v>554</v>
      </c>
      <c r="H32" s="634"/>
      <c r="I32" s="622">
        <v>1094</v>
      </c>
      <c r="J32" s="625"/>
      <c r="K32" s="625"/>
      <c r="L32" s="625"/>
      <c r="M32" s="625"/>
      <c r="N32" s="630">
        <f t="shared" si="4"/>
        <v>1094</v>
      </c>
    </row>
    <row r="33" spans="1:14" ht="12.75">
      <c r="A33" s="648" t="s">
        <v>629</v>
      </c>
      <c r="B33" s="649"/>
      <c r="C33" s="650"/>
      <c r="D33" s="650"/>
      <c r="E33" s="650"/>
      <c r="F33" s="650"/>
      <c r="G33" s="630">
        <f t="shared" si="5"/>
        <v>0</v>
      </c>
      <c r="H33" s="634"/>
      <c r="I33" s="649">
        <v>381</v>
      </c>
      <c r="J33" s="650"/>
      <c r="K33" s="650"/>
      <c r="L33" s="650"/>
      <c r="M33" s="650"/>
      <c r="N33" s="630">
        <f t="shared" si="4"/>
        <v>381</v>
      </c>
    </row>
    <row r="34" spans="1:14" ht="12.75">
      <c r="A34" s="648" t="s">
        <v>654</v>
      </c>
      <c r="B34" s="649"/>
      <c r="C34" s="650"/>
      <c r="D34" s="650"/>
      <c r="E34" s="650"/>
      <c r="F34" s="650"/>
      <c r="G34" s="630">
        <f t="shared" si="5"/>
        <v>0</v>
      </c>
      <c r="H34" s="634"/>
      <c r="I34" s="649">
        <v>119616</v>
      </c>
      <c r="J34" s="650"/>
      <c r="K34" s="650"/>
      <c r="L34" s="650"/>
      <c r="M34" s="650"/>
      <c r="N34" s="619">
        <f t="shared" si="4"/>
        <v>119616</v>
      </c>
    </row>
    <row r="35" spans="1:14" ht="12.75">
      <c r="A35" s="648" t="s">
        <v>655</v>
      </c>
      <c r="B35" s="649"/>
      <c r="C35" s="650"/>
      <c r="D35" s="650"/>
      <c r="E35" s="650"/>
      <c r="F35" s="650"/>
      <c r="G35" s="630">
        <f t="shared" si="5"/>
        <v>0</v>
      </c>
      <c r="H35" s="634"/>
      <c r="I35" s="649">
        <v>2215</v>
      </c>
      <c r="J35" s="650"/>
      <c r="K35" s="650"/>
      <c r="L35" s="650"/>
      <c r="M35" s="650"/>
      <c r="N35" s="619">
        <f t="shared" si="4"/>
        <v>2215</v>
      </c>
    </row>
    <row r="36" spans="1:14" ht="12.75">
      <c r="A36" s="648" t="s">
        <v>656</v>
      </c>
      <c r="B36" s="649">
        <v>837</v>
      </c>
      <c r="C36" s="650"/>
      <c r="D36" s="650"/>
      <c r="E36" s="650"/>
      <c r="F36" s="650"/>
      <c r="G36" s="630">
        <f t="shared" si="5"/>
        <v>837</v>
      </c>
      <c r="H36" s="634"/>
      <c r="I36" s="649">
        <v>13162</v>
      </c>
      <c r="J36" s="650"/>
      <c r="K36" s="650"/>
      <c r="L36" s="650"/>
      <c r="M36" s="650"/>
      <c r="N36" s="619">
        <f t="shared" si="4"/>
        <v>13162</v>
      </c>
    </row>
    <row r="37" spans="1:14" ht="12.75">
      <c r="A37" s="648" t="s">
        <v>657</v>
      </c>
      <c r="B37" s="651"/>
      <c r="C37" s="652"/>
      <c r="D37" s="652"/>
      <c r="E37" s="652"/>
      <c r="F37" s="652"/>
      <c r="G37" s="630">
        <f t="shared" si="5"/>
        <v>0</v>
      </c>
      <c r="H37" s="634"/>
      <c r="I37" s="651">
        <v>3500</v>
      </c>
      <c r="J37" s="652"/>
      <c r="K37" s="652"/>
      <c r="L37" s="652"/>
      <c r="M37" s="652"/>
      <c r="N37" s="619">
        <f t="shared" si="4"/>
        <v>3500</v>
      </c>
    </row>
    <row r="38" spans="1:14" ht="12.75">
      <c r="A38" s="648" t="s">
        <v>630</v>
      </c>
      <c r="B38" s="651"/>
      <c r="C38" s="652"/>
      <c r="D38" s="652"/>
      <c r="E38" s="652"/>
      <c r="F38" s="652"/>
      <c r="G38" s="630">
        <f t="shared" si="5"/>
        <v>0</v>
      </c>
      <c r="H38" s="634"/>
      <c r="I38" s="651">
        <v>5000</v>
      </c>
      <c r="J38" s="652"/>
      <c r="K38" s="652"/>
      <c r="L38" s="652"/>
      <c r="M38" s="652"/>
      <c r="N38" s="619">
        <f t="shared" si="4"/>
        <v>5000</v>
      </c>
    </row>
    <row r="39" spans="1:14" ht="12.75">
      <c r="A39" s="648" t="s">
        <v>631</v>
      </c>
      <c r="B39" s="651"/>
      <c r="C39" s="652"/>
      <c r="D39" s="652"/>
      <c r="E39" s="652"/>
      <c r="F39" s="652"/>
      <c r="G39" s="630">
        <f t="shared" si="5"/>
        <v>0</v>
      </c>
      <c r="H39" s="634"/>
      <c r="I39" s="651">
        <v>3000</v>
      </c>
      <c r="J39" s="652"/>
      <c r="K39" s="652"/>
      <c r="L39" s="652"/>
      <c r="M39" s="652"/>
      <c r="N39" s="619">
        <f t="shared" si="4"/>
        <v>3000</v>
      </c>
    </row>
    <row r="40" spans="1:14" ht="12.75">
      <c r="A40" s="648" t="s">
        <v>632</v>
      </c>
      <c r="B40" s="651"/>
      <c r="C40" s="652"/>
      <c r="D40" s="652"/>
      <c r="E40" s="652"/>
      <c r="F40" s="652"/>
      <c r="G40" s="630">
        <f t="shared" si="5"/>
        <v>0</v>
      </c>
      <c r="H40" s="634"/>
      <c r="I40" s="651">
        <v>2000</v>
      </c>
      <c r="J40" s="652"/>
      <c r="K40" s="652"/>
      <c r="L40" s="652"/>
      <c r="M40" s="652"/>
      <c r="N40" s="619">
        <f t="shared" si="4"/>
        <v>2000</v>
      </c>
    </row>
    <row r="41" spans="1:14" ht="12.75">
      <c r="A41" s="648" t="s">
        <v>633</v>
      </c>
      <c r="B41" s="651"/>
      <c r="C41" s="652"/>
      <c r="D41" s="652"/>
      <c r="E41" s="652"/>
      <c r="F41" s="652"/>
      <c r="G41" s="630">
        <f t="shared" si="5"/>
        <v>0</v>
      </c>
      <c r="H41" s="634"/>
      <c r="I41" s="734">
        <v>26948</v>
      </c>
      <c r="J41" s="652"/>
      <c r="K41" s="653"/>
      <c r="L41" s="652"/>
      <c r="M41" s="652"/>
      <c r="N41" s="619">
        <f t="shared" si="4"/>
        <v>26948</v>
      </c>
    </row>
    <row r="42" spans="1:14" ht="12.75">
      <c r="A42" s="654" t="s">
        <v>634</v>
      </c>
      <c r="B42" s="649"/>
      <c r="C42" s="650">
        <v>18048</v>
      </c>
      <c r="D42" s="650"/>
      <c r="E42" s="652"/>
      <c r="F42" s="652"/>
      <c r="G42" s="630">
        <f t="shared" si="5"/>
        <v>18048</v>
      </c>
      <c r="H42" s="634"/>
      <c r="I42" s="734">
        <v>12120</v>
      </c>
      <c r="J42" s="736">
        <v>8602</v>
      </c>
      <c r="K42" s="650"/>
      <c r="L42" s="652"/>
      <c r="M42" s="652"/>
      <c r="N42" s="619">
        <f t="shared" si="4"/>
        <v>20722</v>
      </c>
    </row>
    <row r="43" spans="1:14" ht="13.5" thickBot="1">
      <c r="A43" s="648" t="s">
        <v>635</v>
      </c>
      <c r="B43" s="651">
        <v>167729</v>
      </c>
      <c r="C43" s="650"/>
      <c r="D43" s="650"/>
      <c r="E43" s="652"/>
      <c r="F43" s="652"/>
      <c r="G43" s="655">
        <f t="shared" si="5"/>
        <v>167729</v>
      </c>
      <c r="H43" s="634"/>
      <c r="I43" s="649">
        <v>178674</v>
      </c>
      <c r="J43" s="650">
        <v>12490</v>
      </c>
      <c r="K43" s="650"/>
      <c r="L43" s="652"/>
      <c r="M43" s="652"/>
      <c r="N43" s="656">
        <f t="shared" si="4"/>
        <v>191164</v>
      </c>
    </row>
    <row r="44" spans="1:14" ht="12.75">
      <c r="A44" s="657" t="s">
        <v>50</v>
      </c>
      <c r="B44" s="658">
        <f>SUM(B9:B12,B13:B19,B24:B27,B30:B43,B23)</f>
        <v>1418290</v>
      </c>
      <c r="C44" s="658">
        <f>SUM(C9:C12,C13:C19,C24:C27,C30:C43,C23)</f>
        <v>143185</v>
      </c>
      <c r="D44" s="658">
        <f>SUM(D9:D12,D13:D19,D24:D27,D30:D43,D23)</f>
        <v>358083</v>
      </c>
      <c r="E44" s="658">
        <f>SUM(E9:E12,E13:E19,E24:E27,E30:E43,E23)</f>
        <v>91367</v>
      </c>
      <c r="F44" s="658">
        <f>SUM(F9:F12,F13:F19,F24:F27,F30:F43,F23)</f>
        <v>227606</v>
      </c>
      <c r="G44" s="658">
        <f>SUM(G9:G12,G13:G19,G24:G27,G30:G36,G37:G43,G23)</f>
        <v>2238531</v>
      </c>
      <c r="H44" s="658" t="e">
        <f>SUM(H9:H12,H14:H19,H24:H27,H30:H36,H37:H43)</f>
        <v>#REF!</v>
      </c>
      <c r="I44" s="658">
        <f aca="true" t="shared" si="6" ref="I44:N44">SUM(I9:I12,I13:I19,I24:I27,I30:I43,I23)</f>
        <v>581555</v>
      </c>
      <c r="J44" s="658">
        <f t="shared" si="6"/>
        <v>170065</v>
      </c>
      <c r="K44" s="658">
        <f t="shared" si="6"/>
        <v>1272958</v>
      </c>
      <c r="L44" s="658">
        <f t="shared" si="6"/>
        <v>83360</v>
      </c>
      <c r="M44" s="658">
        <f t="shared" si="6"/>
        <v>130593</v>
      </c>
      <c r="N44" s="659">
        <f t="shared" si="6"/>
        <v>2238531</v>
      </c>
    </row>
    <row r="45" spans="1:14" ht="12.75">
      <c r="A45" s="660" t="s">
        <v>636</v>
      </c>
      <c r="B45" s="617"/>
      <c r="C45" s="618"/>
      <c r="D45" s="618"/>
      <c r="E45" s="618"/>
      <c r="F45" s="618"/>
      <c r="G45" s="619"/>
      <c r="H45" s="661"/>
      <c r="I45" s="623"/>
      <c r="J45" s="625"/>
      <c r="K45" s="625">
        <v>1272958</v>
      </c>
      <c r="L45" s="618"/>
      <c r="M45" s="618"/>
      <c r="N45" s="662">
        <f>SUM(I45:M45)</f>
        <v>1272958</v>
      </c>
    </row>
    <row r="46" spans="1:14" ht="13.5" thickBot="1">
      <c r="A46" s="663" t="s">
        <v>65</v>
      </c>
      <c r="B46" s="664">
        <f aca="true" t="shared" si="7" ref="B46:N46">B44-B45</f>
        <v>1418290</v>
      </c>
      <c r="C46" s="665">
        <f t="shared" si="7"/>
        <v>143185</v>
      </c>
      <c r="D46" s="665">
        <f t="shared" si="7"/>
        <v>358083</v>
      </c>
      <c r="E46" s="665">
        <f t="shared" si="7"/>
        <v>91367</v>
      </c>
      <c r="F46" s="665">
        <f t="shared" si="7"/>
        <v>227606</v>
      </c>
      <c r="G46" s="665">
        <f t="shared" si="7"/>
        <v>2238531</v>
      </c>
      <c r="H46" s="666" t="e">
        <f t="shared" si="7"/>
        <v>#REF!</v>
      </c>
      <c r="I46" s="664">
        <f t="shared" si="7"/>
        <v>581555</v>
      </c>
      <c r="J46" s="665">
        <f t="shared" si="7"/>
        <v>170065</v>
      </c>
      <c r="K46" s="665">
        <f t="shared" si="7"/>
        <v>0</v>
      </c>
      <c r="L46" s="665">
        <f t="shared" si="7"/>
        <v>83360</v>
      </c>
      <c r="M46" s="665">
        <f t="shared" si="7"/>
        <v>130593</v>
      </c>
      <c r="N46" s="667">
        <f t="shared" si="7"/>
        <v>965573</v>
      </c>
    </row>
    <row r="47" spans="1:14" ht="12.75">
      <c r="A47" s="668"/>
      <c r="B47" s="669"/>
      <c r="C47" s="669"/>
      <c r="D47" s="669"/>
      <c r="E47" s="669"/>
      <c r="F47" s="669"/>
      <c r="G47" s="645"/>
      <c r="H47" s="645"/>
      <c r="I47" s="670"/>
      <c r="J47" s="669"/>
      <c r="K47" s="671"/>
      <c r="L47" s="670"/>
      <c r="M47" s="670"/>
      <c r="N47" s="644"/>
    </row>
    <row r="48" spans="1:14" ht="12.75">
      <c r="A48" s="668"/>
      <c r="B48" s="669"/>
      <c r="C48" s="669"/>
      <c r="D48" s="669"/>
      <c r="E48" s="669"/>
      <c r="F48" s="669"/>
      <c r="G48" s="645"/>
      <c r="H48" s="645"/>
      <c r="I48" s="669"/>
      <c r="J48" s="669"/>
      <c r="K48" s="671"/>
      <c r="L48" s="670"/>
      <c r="M48" s="670"/>
      <c r="N48" s="644"/>
    </row>
    <row r="49" spans="1:14" ht="12.75">
      <c r="A49" s="668"/>
      <c r="B49" s="669"/>
      <c r="C49" s="669"/>
      <c r="D49" s="669"/>
      <c r="E49" s="669"/>
      <c r="F49" s="669"/>
      <c r="G49" s="645"/>
      <c r="H49" s="645"/>
      <c r="I49" s="672"/>
      <c r="J49" s="669"/>
      <c r="K49" s="644"/>
      <c r="L49" s="669"/>
      <c r="M49" s="669"/>
      <c r="N49" s="644"/>
    </row>
    <row r="50" spans="1:14" ht="12.75">
      <c r="A50" s="668"/>
      <c r="B50" s="669"/>
      <c r="C50" s="669"/>
      <c r="D50" s="669"/>
      <c r="E50" s="669"/>
      <c r="F50" s="669"/>
      <c r="G50" s="645"/>
      <c r="H50" s="645"/>
      <c r="I50" s="669"/>
      <c r="J50" s="669"/>
      <c r="K50" s="644"/>
      <c r="L50" s="669"/>
      <c r="M50" s="669"/>
      <c r="N50" s="644"/>
    </row>
    <row r="51" spans="1:14" ht="12.75">
      <c r="A51" s="668"/>
      <c r="B51" s="669"/>
      <c r="C51" s="669"/>
      <c r="D51" s="669"/>
      <c r="E51" s="669"/>
      <c r="F51" s="669"/>
      <c r="G51" s="645"/>
      <c r="H51" s="645"/>
      <c r="I51" s="669"/>
      <c r="J51" s="669"/>
      <c r="K51" s="644"/>
      <c r="L51" s="669"/>
      <c r="M51" s="669"/>
      <c r="N51" s="644"/>
    </row>
    <row r="52" spans="1:14" ht="12.75">
      <c r="A52" s="668"/>
      <c r="B52" s="669"/>
      <c r="C52" s="669"/>
      <c r="D52" s="669"/>
      <c r="E52" s="669"/>
      <c r="F52" s="669"/>
      <c r="G52" s="645"/>
      <c r="H52" s="645"/>
      <c r="I52" s="669"/>
      <c r="J52" s="669"/>
      <c r="K52" s="644"/>
      <c r="L52" s="669"/>
      <c r="M52" s="669"/>
      <c r="N52" s="644"/>
    </row>
    <row r="53" spans="1:14" ht="12.75">
      <c r="A53" s="668"/>
      <c r="B53" s="669"/>
      <c r="C53" s="669"/>
      <c r="D53" s="669"/>
      <c r="E53" s="669"/>
      <c r="F53" s="669"/>
      <c r="G53" s="645"/>
      <c r="H53" s="645"/>
      <c r="I53" s="669"/>
      <c r="J53" s="669"/>
      <c r="K53" s="644"/>
      <c r="L53" s="669"/>
      <c r="M53" s="669"/>
      <c r="N53" s="644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91" r:id="rId1"/>
  <headerFooter alignWithMargins="0">
    <oddHeader>&amp;R36. melléklet a 12/2014.(V. 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30">
      <selection activeCell="C18" sqref="C18"/>
    </sheetView>
  </sheetViews>
  <sheetFormatPr defaultColWidth="9.00390625" defaultRowHeight="12.75"/>
  <cols>
    <col min="1" max="1" width="9.50390625" style="318" customWidth="1"/>
    <col min="2" max="2" width="91.625" style="318" customWidth="1"/>
    <col min="3" max="3" width="21.625" style="319" customWidth="1"/>
    <col min="4" max="4" width="9.00390625" style="331" customWidth="1"/>
    <col min="5" max="16384" width="9.375" style="331" customWidth="1"/>
  </cols>
  <sheetData>
    <row r="1" spans="1:3" ht="15.75" customHeight="1">
      <c r="A1" s="742" t="s">
        <v>13</v>
      </c>
      <c r="B1" s="742"/>
      <c r="C1" s="742"/>
    </row>
    <row r="2" spans="1:3" ht="15.75" customHeight="1" thickBot="1">
      <c r="A2" s="741" t="s">
        <v>148</v>
      </c>
      <c r="B2" s="741"/>
      <c r="C2" s="249" t="s">
        <v>200</v>
      </c>
    </row>
    <row r="3" spans="1:3" ht="37.5" customHeight="1" thickBot="1">
      <c r="A3" s="22" t="s">
        <v>71</v>
      </c>
      <c r="B3" s="23" t="s">
        <v>15</v>
      </c>
      <c r="C3" s="40" t="s">
        <v>225</v>
      </c>
    </row>
    <row r="4" spans="1:3" s="332" customFormat="1" ht="12" customHeight="1" thickBot="1">
      <c r="A4" s="326">
        <v>1</v>
      </c>
      <c r="B4" s="327">
        <v>2</v>
      </c>
      <c r="C4" s="328">
        <v>3</v>
      </c>
    </row>
    <row r="5" spans="1:3" s="333" customFormat="1" ht="12" customHeight="1" thickBot="1">
      <c r="A5" s="19" t="s">
        <v>16</v>
      </c>
      <c r="B5" s="20" t="s">
        <v>226</v>
      </c>
      <c r="C5" s="239">
        <f>+C6+C7+C8+C9+C10+C11</f>
        <v>0</v>
      </c>
    </row>
    <row r="6" spans="1:3" s="333" customFormat="1" ht="12" customHeight="1">
      <c r="A6" s="14" t="s">
        <v>99</v>
      </c>
      <c r="B6" s="334" t="s">
        <v>227</v>
      </c>
      <c r="C6" s="242"/>
    </row>
    <row r="7" spans="1:3" s="333" customFormat="1" ht="12" customHeight="1">
      <c r="A7" s="13" t="s">
        <v>100</v>
      </c>
      <c r="B7" s="335" t="s">
        <v>228</v>
      </c>
      <c r="C7" s="241"/>
    </row>
    <row r="8" spans="1:3" s="333" customFormat="1" ht="12" customHeight="1">
      <c r="A8" s="13" t="s">
        <v>101</v>
      </c>
      <c r="B8" s="335" t="s">
        <v>229</v>
      </c>
      <c r="C8" s="241"/>
    </row>
    <row r="9" spans="1:3" s="333" customFormat="1" ht="12" customHeight="1">
      <c r="A9" s="13" t="s">
        <v>102</v>
      </c>
      <c r="B9" s="335" t="s">
        <v>230</v>
      </c>
      <c r="C9" s="241"/>
    </row>
    <row r="10" spans="1:3" s="333" customFormat="1" ht="12" customHeight="1">
      <c r="A10" s="13" t="s">
        <v>145</v>
      </c>
      <c r="B10" s="335" t="s">
        <v>231</v>
      </c>
      <c r="C10" s="241"/>
    </row>
    <row r="11" spans="1:3" s="333" customFormat="1" ht="12" customHeight="1" thickBot="1">
      <c r="A11" s="15" t="s">
        <v>103</v>
      </c>
      <c r="B11" s="336" t="s">
        <v>232</v>
      </c>
      <c r="C11" s="241"/>
    </row>
    <row r="12" spans="1:3" s="333" customFormat="1" ht="12" customHeight="1" thickBot="1">
      <c r="A12" s="19" t="s">
        <v>17</v>
      </c>
      <c r="B12" s="234" t="s">
        <v>233</v>
      </c>
      <c r="C12" s="239">
        <f>+C13+C14+C15+C16+C17</f>
        <v>0</v>
      </c>
    </row>
    <row r="13" spans="1:3" s="333" customFormat="1" ht="12" customHeight="1">
      <c r="A13" s="14" t="s">
        <v>105</v>
      </c>
      <c r="B13" s="334" t="s">
        <v>234</v>
      </c>
      <c r="C13" s="242"/>
    </row>
    <row r="14" spans="1:3" s="333" customFormat="1" ht="12" customHeight="1">
      <c r="A14" s="13" t="s">
        <v>106</v>
      </c>
      <c r="B14" s="335" t="s">
        <v>235</v>
      </c>
      <c r="C14" s="241"/>
    </row>
    <row r="15" spans="1:3" s="333" customFormat="1" ht="12" customHeight="1">
      <c r="A15" s="13" t="s">
        <v>107</v>
      </c>
      <c r="B15" s="335" t="s">
        <v>452</v>
      </c>
      <c r="C15" s="241"/>
    </row>
    <row r="16" spans="1:3" s="333" customFormat="1" ht="12" customHeight="1">
      <c r="A16" s="13" t="s">
        <v>108</v>
      </c>
      <c r="B16" s="335" t="s">
        <v>453</v>
      </c>
      <c r="C16" s="241"/>
    </row>
    <row r="17" spans="1:3" s="333" customFormat="1" ht="12" customHeight="1">
      <c r="A17" s="13" t="s">
        <v>109</v>
      </c>
      <c r="B17" s="335" t="s">
        <v>236</v>
      </c>
      <c r="C17" s="692"/>
    </row>
    <row r="18" spans="1:3" s="333" customFormat="1" ht="12" customHeight="1" thickBot="1">
      <c r="A18" s="15" t="s">
        <v>118</v>
      </c>
      <c r="B18" s="336" t="s">
        <v>237</v>
      </c>
      <c r="C18" s="243"/>
    </row>
    <row r="19" spans="1:3" s="333" customFormat="1" ht="12" customHeight="1" thickBot="1">
      <c r="A19" s="19" t="s">
        <v>18</v>
      </c>
      <c r="B19" s="20" t="s">
        <v>238</v>
      </c>
      <c r="C19" s="239">
        <f>+C20+C21+C22+C23+C24</f>
        <v>0</v>
      </c>
    </row>
    <row r="20" spans="1:3" s="333" customFormat="1" ht="12" customHeight="1">
      <c r="A20" s="14" t="s">
        <v>88</v>
      </c>
      <c r="B20" s="334" t="s">
        <v>239</v>
      </c>
      <c r="C20" s="242"/>
    </row>
    <row r="21" spans="1:3" s="333" customFormat="1" ht="12" customHeight="1">
      <c r="A21" s="13" t="s">
        <v>89</v>
      </c>
      <c r="B21" s="335" t="s">
        <v>240</v>
      </c>
      <c r="C21" s="241"/>
    </row>
    <row r="22" spans="1:3" s="333" customFormat="1" ht="12" customHeight="1">
      <c r="A22" s="13" t="s">
        <v>90</v>
      </c>
      <c r="B22" s="335" t="s">
        <v>454</v>
      </c>
      <c r="C22" s="241"/>
    </row>
    <row r="23" spans="1:3" s="333" customFormat="1" ht="12" customHeight="1">
      <c r="A23" s="13" t="s">
        <v>91</v>
      </c>
      <c r="B23" s="335" t="s">
        <v>455</v>
      </c>
      <c r="C23" s="241"/>
    </row>
    <row r="24" spans="1:3" s="333" customFormat="1" ht="12" customHeight="1">
      <c r="A24" s="13" t="s">
        <v>157</v>
      </c>
      <c r="B24" s="335" t="s">
        <v>241</v>
      </c>
      <c r="C24" s="241"/>
    </row>
    <row r="25" spans="1:3" s="333" customFormat="1" ht="12" customHeight="1" thickBot="1">
      <c r="A25" s="15" t="s">
        <v>158</v>
      </c>
      <c r="B25" s="336" t="s">
        <v>242</v>
      </c>
      <c r="C25" s="243"/>
    </row>
    <row r="26" spans="1:3" s="333" customFormat="1" ht="12" customHeight="1" thickBot="1">
      <c r="A26" s="19" t="s">
        <v>159</v>
      </c>
      <c r="B26" s="20" t="s">
        <v>243</v>
      </c>
      <c r="C26" s="245">
        <f>+C27+C30+C31+C32</f>
        <v>0</v>
      </c>
    </row>
    <row r="27" spans="1:3" s="333" customFormat="1" ht="12" customHeight="1">
      <c r="A27" s="14" t="s">
        <v>244</v>
      </c>
      <c r="B27" s="334" t="s">
        <v>250</v>
      </c>
      <c r="C27" s="329">
        <f>+C28+C29</f>
        <v>0</v>
      </c>
    </row>
    <row r="28" spans="1:3" s="333" customFormat="1" ht="12" customHeight="1">
      <c r="A28" s="13" t="s">
        <v>245</v>
      </c>
      <c r="B28" s="335" t="s">
        <v>251</v>
      </c>
      <c r="C28" s="241"/>
    </row>
    <row r="29" spans="1:3" s="333" customFormat="1" ht="12" customHeight="1">
      <c r="A29" s="13" t="s">
        <v>246</v>
      </c>
      <c r="B29" s="335" t="s">
        <v>252</v>
      </c>
      <c r="C29" s="241"/>
    </row>
    <row r="30" spans="1:3" s="333" customFormat="1" ht="12" customHeight="1">
      <c r="A30" s="13" t="s">
        <v>247</v>
      </c>
      <c r="B30" s="335" t="s">
        <v>253</v>
      </c>
      <c r="C30" s="241"/>
    </row>
    <row r="31" spans="1:3" s="333" customFormat="1" ht="12" customHeight="1">
      <c r="A31" s="13" t="s">
        <v>248</v>
      </c>
      <c r="B31" s="335" t="s">
        <v>254</v>
      </c>
      <c r="C31" s="241"/>
    </row>
    <row r="32" spans="1:3" s="333" customFormat="1" ht="12" customHeight="1" thickBot="1">
      <c r="A32" s="15" t="s">
        <v>249</v>
      </c>
      <c r="B32" s="336" t="s">
        <v>255</v>
      </c>
      <c r="C32" s="243"/>
    </row>
    <row r="33" spans="1:3" s="333" customFormat="1" ht="12" customHeight="1" thickBot="1">
      <c r="A33" s="19" t="s">
        <v>20</v>
      </c>
      <c r="B33" s="20" t="s">
        <v>256</v>
      </c>
      <c r="C33" s="239">
        <f>SUM(C34:C43)</f>
        <v>6731</v>
      </c>
    </row>
    <row r="34" spans="1:3" s="333" customFormat="1" ht="12" customHeight="1">
      <c r="A34" s="14" t="s">
        <v>92</v>
      </c>
      <c r="B34" s="334" t="s">
        <v>259</v>
      </c>
      <c r="C34" s="242"/>
    </row>
    <row r="35" spans="1:3" s="333" customFormat="1" ht="12" customHeight="1">
      <c r="A35" s="13" t="s">
        <v>93</v>
      </c>
      <c r="B35" s="335" t="s">
        <v>260</v>
      </c>
      <c r="C35" s="241">
        <v>5300</v>
      </c>
    </row>
    <row r="36" spans="1:3" s="333" customFormat="1" ht="12" customHeight="1">
      <c r="A36" s="13" t="s">
        <v>94</v>
      </c>
      <c r="B36" s="335" t="s">
        <v>261</v>
      </c>
      <c r="C36" s="241"/>
    </row>
    <row r="37" spans="1:3" s="333" customFormat="1" ht="12" customHeight="1">
      <c r="A37" s="13" t="s">
        <v>161</v>
      </c>
      <c r="B37" s="335" t="s">
        <v>262</v>
      </c>
      <c r="C37" s="241"/>
    </row>
    <row r="38" spans="1:3" s="333" customFormat="1" ht="12" customHeight="1">
      <c r="A38" s="13" t="s">
        <v>162</v>
      </c>
      <c r="B38" s="335" t="s">
        <v>263</v>
      </c>
      <c r="C38" s="241"/>
    </row>
    <row r="39" spans="1:3" s="333" customFormat="1" ht="12" customHeight="1">
      <c r="A39" s="13" t="s">
        <v>163</v>
      </c>
      <c r="B39" s="335" t="s">
        <v>264</v>
      </c>
      <c r="C39" s="241">
        <v>1431</v>
      </c>
    </row>
    <row r="40" spans="1:3" s="333" customFormat="1" ht="12" customHeight="1">
      <c r="A40" s="13" t="s">
        <v>164</v>
      </c>
      <c r="B40" s="335" t="s">
        <v>265</v>
      </c>
      <c r="C40" s="241"/>
    </row>
    <row r="41" spans="1:3" s="333" customFormat="1" ht="12" customHeight="1">
      <c r="A41" s="13" t="s">
        <v>165</v>
      </c>
      <c r="B41" s="335" t="s">
        <v>266</v>
      </c>
      <c r="C41" s="241"/>
    </row>
    <row r="42" spans="1:3" s="333" customFormat="1" ht="12" customHeight="1">
      <c r="A42" s="13" t="s">
        <v>257</v>
      </c>
      <c r="B42" s="335" t="s">
        <v>267</v>
      </c>
      <c r="C42" s="244"/>
    </row>
    <row r="43" spans="1:3" s="333" customFormat="1" ht="12" customHeight="1" thickBot="1">
      <c r="A43" s="15" t="s">
        <v>258</v>
      </c>
      <c r="B43" s="336" t="s">
        <v>268</v>
      </c>
      <c r="C43" s="323"/>
    </row>
    <row r="44" spans="1:3" s="333" customFormat="1" ht="12" customHeight="1" thickBot="1">
      <c r="A44" s="19" t="s">
        <v>21</v>
      </c>
      <c r="B44" s="20" t="s">
        <v>269</v>
      </c>
      <c r="C44" s="239">
        <f>SUM(C45:C49)</f>
        <v>0</v>
      </c>
    </row>
    <row r="45" spans="1:3" s="333" customFormat="1" ht="12" customHeight="1">
      <c r="A45" s="14" t="s">
        <v>95</v>
      </c>
      <c r="B45" s="334" t="s">
        <v>273</v>
      </c>
      <c r="C45" s="380"/>
    </row>
    <row r="46" spans="1:3" s="333" customFormat="1" ht="12" customHeight="1">
      <c r="A46" s="13" t="s">
        <v>96</v>
      </c>
      <c r="B46" s="335" t="s">
        <v>274</v>
      </c>
      <c r="C46" s="244"/>
    </row>
    <row r="47" spans="1:3" s="333" customFormat="1" ht="12" customHeight="1">
      <c r="A47" s="13" t="s">
        <v>270</v>
      </c>
      <c r="B47" s="335" t="s">
        <v>275</v>
      </c>
      <c r="C47" s="244"/>
    </row>
    <row r="48" spans="1:3" s="333" customFormat="1" ht="12" customHeight="1">
      <c r="A48" s="13" t="s">
        <v>271</v>
      </c>
      <c r="B48" s="335" t="s">
        <v>276</v>
      </c>
      <c r="C48" s="244"/>
    </row>
    <row r="49" spans="1:3" s="333" customFormat="1" ht="12" customHeight="1" thickBot="1">
      <c r="A49" s="15" t="s">
        <v>272</v>
      </c>
      <c r="B49" s="336" t="s">
        <v>277</v>
      </c>
      <c r="C49" s="323"/>
    </row>
    <row r="50" spans="1:3" s="333" customFormat="1" ht="12" customHeight="1" thickBot="1">
      <c r="A50" s="19" t="s">
        <v>166</v>
      </c>
      <c r="B50" s="20" t="s">
        <v>278</v>
      </c>
      <c r="C50" s="239">
        <f>SUM(C51:C53)</f>
        <v>0</v>
      </c>
    </row>
    <row r="51" spans="1:3" s="333" customFormat="1" ht="12" customHeight="1">
      <c r="A51" s="14" t="s">
        <v>97</v>
      </c>
      <c r="B51" s="334" t="s">
        <v>279</v>
      </c>
      <c r="C51" s="242"/>
    </row>
    <row r="52" spans="1:3" s="333" customFormat="1" ht="12" customHeight="1">
      <c r="A52" s="13" t="s">
        <v>98</v>
      </c>
      <c r="B52" s="335" t="s">
        <v>456</v>
      </c>
      <c r="C52" s="241"/>
    </row>
    <row r="53" spans="1:3" s="333" customFormat="1" ht="12" customHeight="1">
      <c r="A53" s="13" t="s">
        <v>283</v>
      </c>
      <c r="B53" s="335" t="s">
        <v>281</v>
      </c>
      <c r="C53" s="241"/>
    </row>
    <row r="54" spans="1:3" s="333" customFormat="1" ht="12" customHeight="1" thickBot="1">
      <c r="A54" s="15" t="s">
        <v>284</v>
      </c>
      <c r="B54" s="336" t="s">
        <v>282</v>
      </c>
      <c r="C54" s="243"/>
    </row>
    <row r="55" spans="1:3" s="333" customFormat="1" ht="12" customHeight="1" thickBot="1">
      <c r="A55" s="19" t="s">
        <v>23</v>
      </c>
      <c r="B55" s="234" t="s">
        <v>285</v>
      </c>
      <c r="C55" s="239">
        <f>SUM(C56:C58)</f>
        <v>300</v>
      </c>
    </row>
    <row r="56" spans="1:3" s="333" customFormat="1" ht="12" customHeight="1">
      <c r="A56" s="14" t="s">
        <v>167</v>
      </c>
      <c r="B56" s="334" t="s">
        <v>287</v>
      </c>
      <c r="C56" s="244"/>
    </row>
    <row r="57" spans="1:3" s="333" customFormat="1" ht="12" customHeight="1">
      <c r="A57" s="13" t="s">
        <v>168</v>
      </c>
      <c r="B57" s="335" t="s">
        <v>457</v>
      </c>
      <c r="C57" s="244">
        <v>300</v>
      </c>
    </row>
    <row r="58" spans="1:3" s="333" customFormat="1" ht="12" customHeight="1">
      <c r="A58" s="13" t="s">
        <v>201</v>
      </c>
      <c r="B58" s="335" t="s">
        <v>288</v>
      </c>
      <c r="C58" s="244"/>
    </row>
    <row r="59" spans="1:3" s="333" customFormat="1" ht="12" customHeight="1" thickBot="1">
      <c r="A59" s="15" t="s">
        <v>286</v>
      </c>
      <c r="B59" s="336" t="s">
        <v>289</v>
      </c>
      <c r="C59" s="244"/>
    </row>
    <row r="60" spans="1:3" s="333" customFormat="1" ht="12" customHeight="1" thickBot="1">
      <c r="A60" s="19" t="s">
        <v>24</v>
      </c>
      <c r="B60" s="20" t="s">
        <v>290</v>
      </c>
      <c r="C60" s="245">
        <f>+C5+C12+C19+C26+C33+C44+C50+C55</f>
        <v>7031</v>
      </c>
    </row>
    <row r="61" spans="1:3" s="333" customFormat="1" ht="12" customHeight="1" thickBot="1">
      <c r="A61" s="337" t="s">
        <v>291</v>
      </c>
      <c r="B61" s="234" t="s">
        <v>292</v>
      </c>
      <c r="C61" s="239">
        <f>SUM(C62:C64)</f>
        <v>0</v>
      </c>
    </row>
    <row r="62" spans="1:3" s="333" customFormat="1" ht="12" customHeight="1">
      <c r="A62" s="14" t="s">
        <v>325</v>
      </c>
      <c r="B62" s="334" t="s">
        <v>293</v>
      </c>
      <c r="C62" s="244"/>
    </row>
    <row r="63" spans="1:3" s="333" customFormat="1" ht="12" customHeight="1">
      <c r="A63" s="13" t="s">
        <v>334</v>
      </c>
      <c r="B63" s="335" t="s">
        <v>294</v>
      </c>
      <c r="C63" s="244"/>
    </row>
    <row r="64" spans="1:3" s="333" customFormat="1" ht="12" customHeight="1" thickBot="1">
      <c r="A64" s="15" t="s">
        <v>335</v>
      </c>
      <c r="B64" s="338" t="s">
        <v>295</v>
      </c>
      <c r="C64" s="244"/>
    </row>
    <row r="65" spans="1:3" s="333" customFormat="1" ht="12" customHeight="1" thickBot="1">
      <c r="A65" s="337" t="s">
        <v>296</v>
      </c>
      <c r="B65" s="234" t="s">
        <v>297</v>
      </c>
      <c r="C65" s="239">
        <f>SUM(C66:C69)</f>
        <v>0</v>
      </c>
    </row>
    <row r="66" spans="1:3" s="333" customFormat="1" ht="12" customHeight="1">
      <c r="A66" s="14" t="s">
        <v>146</v>
      </c>
      <c r="B66" s="334" t="s">
        <v>298</v>
      </c>
      <c r="C66" s="244"/>
    </row>
    <row r="67" spans="1:3" s="333" customFormat="1" ht="12" customHeight="1">
      <c r="A67" s="13" t="s">
        <v>147</v>
      </c>
      <c r="B67" s="335" t="s">
        <v>299</v>
      </c>
      <c r="C67" s="244"/>
    </row>
    <row r="68" spans="1:3" s="333" customFormat="1" ht="12" customHeight="1">
      <c r="A68" s="13" t="s">
        <v>326</v>
      </c>
      <c r="B68" s="335" t="s">
        <v>300</v>
      </c>
      <c r="C68" s="244"/>
    </row>
    <row r="69" spans="1:3" s="333" customFormat="1" ht="12" customHeight="1" thickBot="1">
      <c r="A69" s="15" t="s">
        <v>327</v>
      </c>
      <c r="B69" s="336" t="s">
        <v>301</v>
      </c>
      <c r="C69" s="244"/>
    </row>
    <row r="70" spans="1:3" s="333" customFormat="1" ht="12" customHeight="1" thickBot="1">
      <c r="A70" s="337" t="s">
        <v>302</v>
      </c>
      <c r="B70" s="234" t="s">
        <v>303</v>
      </c>
      <c r="C70" s="239">
        <f>SUM(C71:C72)</f>
        <v>61</v>
      </c>
    </row>
    <row r="71" spans="1:3" s="333" customFormat="1" ht="12" customHeight="1">
      <c r="A71" s="14" t="s">
        <v>328</v>
      </c>
      <c r="B71" s="334" t="s">
        <v>304</v>
      </c>
      <c r="C71" s="244">
        <v>61</v>
      </c>
    </row>
    <row r="72" spans="1:3" s="333" customFormat="1" ht="12" customHeight="1" thickBot="1">
      <c r="A72" s="15" t="s">
        <v>329</v>
      </c>
      <c r="B72" s="336" t="s">
        <v>305</v>
      </c>
      <c r="C72" s="244"/>
    </row>
    <row r="73" spans="1:3" s="333" customFormat="1" ht="12" customHeight="1" thickBot="1">
      <c r="A73" s="337" t="s">
        <v>306</v>
      </c>
      <c r="B73" s="234" t="s">
        <v>307</v>
      </c>
      <c r="C73" s="239">
        <f>SUM(C74:C76)</f>
        <v>0</v>
      </c>
    </row>
    <row r="74" spans="1:3" s="333" customFormat="1" ht="12" customHeight="1">
      <c r="A74" s="14" t="s">
        <v>330</v>
      </c>
      <c r="B74" s="334" t="s">
        <v>308</v>
      </c>
      <c r="C74" s="244"/>
    </row>
    <row r="75" spans="1:3" s="333" customFormat="1" ht="12" customHeight="1">
      <c r="A75" s="13" t="s">
        <v>331</v>
      </c>
      <c r="B75" s="335" t="s">
        <v>309</v>
      </c>
      <c r="C75" s="244"/>
    </row>
    <row r="76" spans="1:3" s="333" customFormat="1" ht="12" customHeight="1" thickBot="1">
      <c r="A76" s="15" t="s">
        <v>332</v>
      </c>
      <c r="B76" s="336" t="s">
        <v>310</v>
      </c>
      <c r="C76" s="244"/>
    </row>
    <row r="77" spans="1:3" s="333" customFormat="1" ht="12" customHeight="1" thickBot="1">
      <c r="A77" s="337" t="s">
        <v>311</v>
      </c>
      <c r="B77" s="234" t="s">
        <v>333</v>
      </c>
      <c r="C77" s="239">
        <f>SUM(C78:C81)</f>
        <v>0</v>
      </c>
    </row>
    <row r="78" spans="1:3" s="333" customFormat="1" ht="12" customHeight="1">
      <c r="A78" s="339" t="s">
        <v>312</v>
      </c>
      <c r="B78" s="334" t="s">
        <v>313</v>
      </c>
      <c r="C78" s="244"/>
    </row>
    <row r="79" spans="1:3" s="333" customFormat="1" ht="12" customHeight="1">
      <c r="A79" s="340" t="s">
        <v>314</v>
      </c>
      <c r="B79" s="335" t="s">
        <v>315</v>
      </c>
      <c r="C79" s="244"/>
    </row>
    <row r="80" spans="1:3" s="333" customFormat="1" ht="12" customHeight="1">
      <c r="A80" s="340" t="s">
        <v>316</v>
      </c>
      <c r="B80" s="335" t="s">
        <v>317</v>
      </c>
      <c r="C80" s="244"/>
    </row>
    <row r="81" spans="1:3" s="333" customFormat="1" ht="12" customHeight="1" thickBot="1">
      <c r="A81" s="341" t="s">
        <v>318</v>
      </c>
      <c r="B81" s="336" t="s">
        <v>319</v>
      </c>
      <c r="C81" s="244"/>
    </row>
    <row r="82" spans="1:3" s="333" customFormat="1" ht="13.5" customHeight="1" thickBot="1">
      <c r="A82" s="337" t="s">
        <v>320</v>
      </c>
      <c r="B82" s="234" t="s">
        <v>321</v>
      </c>
      <c r="C82" s="381"/>
    </row>
    <row r="83" spans="1:3" s="333" customFormat="1" ht="15.75" customHeight="1" thickBot="1">
      <c r="A83" s="337" t="s">
        <v>322</v>
      </c>
      <c r="B83" s="342" t="s">
        <v>323</v>
      </c>
      <c r="C83" s="245">
        <f>+C61+C65+C70+C73+C77+C82</f>
        <v>61</v>
      </c>
    </row>
    <row r="84" spans="1:3" s="333" customFormat="1" ht="16.5" customHeight="1" thickBot="1">
      <c r="A84" s="343" t="s">
        <v>336</v>
      </c>
      <c r="B84" s="344" t="s">
        <v>324</v>
      </c>
      <c r="C84" s="245">
        <f>+C60+C83</f>
        <v>7092</v>
      </c>
    </row>
    <row r="85" spans="1:3" s="333" customFormat="1" ht="83.25" customHeight="1">
      <c r="A85" s="4"/>
      <c r="B85" s="5"/>
      <c r="C85" s="246"/>
    </row>
    <row r="86" spans="1:3" ht="16.5" customHeight="1">
      <c r="A86" s="742" t="s">
        <v>45</v>
      </c>
      <c r="B86" s="742"/>
      <c r="C86" s="742"/>
    </row>
    <row r="87" spans="1:3" s="345" customFormat="1" ht="16.5" customHeight="1" thickBot="1">
      <c r="A87" s="744" t="s">
        <v>149</v>
      </c>
      <c r="B87" s="744"/>
      <c r="C87" s="125" t="s">
        <v>200</v>
      </c>
    </row>
    <row r="88" spans="1:3" ht="37.5" customHeight="1" thickBot="1">
      <c r="A88" s="22" t="s">
        <v>71</v>
      </c>
      <c r="B88" s="23" t="s">
        <v>46</v>
      </c>
      <c r="C88" s="40" t="s">
        <v>225</v>
      </c>
    </row>
    <row r="89" spans="1:3" s="332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1" t="s">
        <v>16</v>
      </c>
      <c r="B90" s="30" t="s">
        <v>339</v>
      </c>
      <c r="C90" s="238">
        <f>SUM(C91:C95)</f>
        <v>190821</v>
      </c>
    </row>
    <row r="91" spans="1:3" ht="12" customHeight="1">
      <c r="A91" s="16" t="s">
        <v>99</v>
      </c>
      <c r="B91" s="9" t="s">
        <v>47</v>
      </c>
      <c r="C91" s="693">
        <v>105704</v>
      </c>
    </row>
    <row r="92" spans="1:3" ht="12" customHeight="1">
      <c r="A92" s="13" t="s">
        <v>100</v>
      </c>
      <c r="B92" s="7" t="s">
        <v>169</v>
      </c>
      <c r="C92" s="692">
        <v>29674</v>
      </c>
    </row>
    <row r="93" spans="1:3" ht="12" customHeight="1">
      <c r="A93" s="13" t="s">
        <v>101</v>
      </c>
      <c r="B93" s="7" t="s">
        <v>137</v>
      </c>
      <c r="C93" s="694">
        <v>55443</v>
      </c>
    </row>
    <row r="94" spans="1:3" ht="12" customHeight="1">
      <c r="A94" s="13" t="s">
        <v>102</v>
      </c>
      <c r="B94" s="10" t="s">
        <v>170</v>
      </c>
      <c r="C94" s="243"/>
    </row>
    <row r="95" spans="1:3" ht="12" customHeight="1">
      <c r="A95" s="13" t="s">
        <v>113</v>
      </c>
      <c r="B95" s="18" t="s">
        <v>171</v>
      </c>
      <c r="C95" s="243"/>
    </row>
    <row r="96" spans="1:3" ht="12" customHeight="1">
      <c r="A96" s="13" t="s">
        <v>103</v>
      </c>
      <c r="B96" s="7" t="s">
        <v>340</v>
      </c>
      <c r="C96" s="243"/>
    </row>
    <row r="97" spans="1:3" ht="12" customHeight="1">
      <c r="A97" s="13" t="s">
        <v>104</v>
      </c>
      <c r="B97" s="127" t="s">
        <v>341</v>
      </c>
      <c r="C97" s="243"/>
    </row>
    <row r="98" spans="1:3" ht="12" customHeight="1">
      <c r="A98" s="13" t="s">
        <v>114</v>
      </c>
      <c r="B98" s="128" t="s">
        <v>342</v>
      </c>
      <c r="C98" s="243"/>
    </row>
    <row r="99" spans="1:3" ht="12" customHeight="1">
      <c r="A99" s="13" t="s">
        <v>115</v>
      </c>
      <c r="B99" s="128" t="s">
        <v>343</v>
      </c>
      <c r="C99" s="243"/>
    </row>
    <row r="100" spans="1:3" ht="12" customHeight="1">
      <c r="A100" s="13" t="s">
        <v>116</v>
      </c>
      <c r="B100" s="127" t="s">
        <v>344</v>
      </c>
      <c r="C100" s="243"/>
    </row>
    <row r="101" spans="1:3" ht="12" customHeight="1">
      <c r="A101" s="13" t="s">
        <v>117</v>
      </c>
      <c r="B101" s="127" t="s">
        <v>345</v>
      </c>
      <c r="C101" s="243"/>
    </row>
    <row r="102" spans="1:3" ht="12" customHeight="1">
      <c r="A102" s="13" t="s">
        <v>119</v>
      </c>
      <c r="B102" s="128" t="s">
        <v>346</v>
      </c>
      <c r="C102" s="243"/>
    </row>
    <row r="103" spans="1:3" ht="12" customHeight="1">
      <c r="A103" s="12" t="s">
        <v>172</v>
      </c>
      <c r="B103" s="129" t="s">
        <v>347</v>
      </c>
      <c r="C103" s="243"/>
    </row>
    <row r="104" spans="1:3" ht="12" customHeight="1">
      <c r="A104" s="13" t="s">
        <v>337</v>
      </c>
      <c r="B104" s="129" t="s">
        <v>348</v>
      </c>
      <c r="C104" s="243"/>
    </row>
    <row r="105" spans="1:3" ht="12" customHeight="1" thickBot="1">
      <c r="A105" s="17" t="s">
        <v>338</v>
      </c>
      <c r="B105" s="130" t="s">
        <v>349</v>
      </c>
      <c r="C105" s="247"/>
    </row>
    <row r="106" spans="1:3" ht="12" customHeight="1" thickBot="1">
      <c r="A106" s="19" t="s">
        <v>17</v>
      </c>
      <c r="B106" s="29" t="s">
        <v>350</v>
      </c>
      <c r="C106" s="239">
        <f>+C107+C109+C111</f>
        <v>1943</v>
      </c>
    </row>
    <row r="107" spans="1:3" ht="12" customHeight="1">
      <c r="A107" s="14" t="s">
        <v>105</v>
      </c>
      <c r="B107" s="7" t="s">
        <v>199</v>
      </c>
      <c r="C107" s="696">
        <v>1943</v>
      </c>
    </row>
    <row r="108" spans="1:3" ht="12" customHeight="1">
      <c r="A108" s="14" t="s">
        <v>106</v>
      </c>
      <c r="B108" s="11" t="s">
        <v>354</v>
      </c>
      <c r="C108" s="242"/>
    </row>
    <row r="109" spans="1:3" ht="12" customHeight="1">
      <c r="A109" s="14" t="s">
        <v>107</v>
      </c>
      <c r="B109" s="11" t="s">
        <v>173</v>
      </c>
      <c r="C109" s="241"/>
    </row>
    <row r="110" spans="1:3" ht="12" customHeight="1">
      <c r="A110" s="14" t="s">
        <v>108</v>
      </c>
      <c r="B110" s="11" t="s">
        <v>355</v>
      </c>
      <c r="C110" s="218"/>
    </row>
    <row r="111" spans="1:3" ht="12" customHeight="1">
      <c r="A111" s="14" t="s">
        <v>109</v>
      </c>
      <c r="B111" s="236" t="s">
        <v>202</v>
      </c>
      <c r="C111" s="218"/>
    </row>
    <row r="112" spans="1:3" ht="12" customHeight="1">
      <c r="A112" s="14" t="s">
        <v>118</v>
      </c>
      <c r="B112" s="235" t="s">
        <v>458</v>
      </c>
      <c r="C112" s="218"/>
    </row>
    <row r="113" spans="1:3" ht="12" customHeight="1">
      <c r="A113" s="14" t="s">
        <v>120</v>
      </c>
      <c r="B113" s="330" t="s">
        <v>360</v>
      </c>
      <c r="C113" s="218"/>
    </row>
    <row r="114" spans="1:3" ht="15.75">
      <c r="A114" s="14" t="s">
        <v>174</v>
      </c>
      <c r="B114" s="128" t="s">
        <v>343</v>
      </c>
      <c r="C114" s="218"/>
    </row>
    <row r="115" spans="1:3" ht="12" customHeight="1">
      <c r="A115" s="14" t="s">
        <v>175</v>
      </c>
      <c r="B115" s="128" t="s">
        <v>359</v>
      </c>
      <c r="C115" s="218"/>
    </row>
    <row r="116" spans="1:3" ht="12" customHeight="1">
      <c r="A116" s="14" t="s">
        <v>176</v>
      </c>
      <c r="B116" s="128" t="s">
        <v>358</v>
      </c>
      <c r="C116" s="218"/>
    </row>
    <row r="117" spans="1:3" ht="12" customHeight="1">
      <c r="A117" s="14" t="s">
        <v>351</v>
      </c>
      <c r="B117" s="128" t="s">
        <v>346</v>
      </c>
      <c r="C117" s="218"/>
    </row>
    <row r="118" spans="1:3" ht="12" customHeight="1">
      <c r="A118" s="14" t="s">
        <v>352</v>
      </c>
      <c r="B118" s="128" t="s">
        <v>357</v>
      </c>
      <c r="C118" s="218"/>
    </row>
    <row r="119" spans="1:3" ht="16.5" thickBot="1">
      <c r="A119" s="12" t="s">
        <v>353</v>
      </c>
      <c r="B119" s="128" t="s">
        <v>356</v>
      </c>
      <c r="C119" s="219"/>
    </row>
    <row r="120" spans="1:3" ht="12" customHeight="1" thickBot="1">
      <c r="A120" s="19" t="s">
        <v>18</v>
      </c>
      <c r="B120" s="122" t="s">
        <v>361</v>
      </c>
      <c r="C120" s="239">
        <f>+C121+C122</f>
        <v>0</v>
      </c>
    </row>
    <row r="121" spans="1:3" ht="12" customHeight="1">
      <c r="A121" s="14" t="s">
        <v>88</v>
      </c>
      <c r="B121" s="8" t="s">
        <v>58</v>
      </c>
      <c r="C121" s="242"/>
    </row>
    <row r="122" spans="1:3" ht="12" customHeight="1" thickBot="1">
      <c r="A122" s="15" t="s">
        <v>89</v>
      </c>
      <c r="B122" s="11" t="s">
        <v>59</v>
      </c>
      <c r="C122" s="243"/>
    </row>
    <row r="123" spans="1:3" ht="12" customHeight="1" thickBot="1">
      <c r="A123" s="19" t="s">
        <v>19</v>
      </c>
      <c r="B123" s="122" t="s">
        <v>362</v>
      </c>
      <c r="C123" s="239">
        <f>+C90+C106+C120</f>
        <v>192764</v>
      </c>
    </row>
    <row r="124" spans="1:3" ht="12" customHeight="1" thickBot="1">
      <c r="A124" s="19" t="s">
        <v>20</v>
      </c>
      <c r="B124" s="122" t="s">
        <v>363</v>
      </c>
      <c r="C124" s="239">
        <f>+C125+C126+C127</f>
        <v>0</v>
      </c>
    </row>
    <row r="125" spans="1:3" ht="12" customHeight="1">
      <c r="A125" s="14" t="s">
        <v>92</v>
      </c>
      <c r="B125" s="8" t="s">
        <v>364</v>
      </c>
      <c r="C125" s="218"/>
    </row>
    <row r="126" spans="1:3" ht="12" customHeight="1">
      <c r="A126" s="14" t="s">
        <v>93</v>
      </c>
      <c r="B126" s="8" t="s">
        <v>365</v>
      </c>
      <c r="C126" s="218"/>
    </row>
    <row r="127" spans="1:3" ht="12" customHeight="1" thickBot="1">
      <c r="A127" s="12" t="s">
        <v>94</v>
      </c>
      <c r="B127" s="6" t="s">
        <v>366</v>
      </c>
      <c r="C127" s="218"/>
    </row>
    <row r="128" spans="1:3" ht="12" customHeight="1" thickBot="1">
      <c r="A128" s="19" t="s">
        <v>21</v>
      </c>
      <c r="B128" s="122" t="s">
        <v>416</v>
      </c>
      <c r="C128" s="239">
        <f>+C129+C130+C131+C132</f>
        <v>0</v>
      </c>
    </row>
    <row r="129" spans="1:3" ht="12" customHeight="1">
      <c r="A129" s="14" t="s">
        <v>95</v>
      </c>
      <c r="B129" s="8" t="s">
        <v>367</v>
      </c>
      <c r="C129" s="218"/>
    </row>
    <row r="130" spans="1:3" ht="12" customHeight="1">
      <c r="A130" s="14" t="s">
        <v>96</v>
      </c>
      <c r="B130" s="8" t="s">
        <v>368</v>
      </c>
      <c r="C130" s="218"/>
    </row>
    <row r="131" spans="1:3" ht="12" customHeight="1">
      <c r="A131" s="14" t="s">
        <v>270</v>
      </c>
      <c r="B131" s="8" t="s">
        <v>369</v>
      </c>
      <c r="C131" s="218"/>
    </row>
    <row r="132" spans="1:3" ht="12" customHeight="1" thickBot="1">
      <c r="A132" s="12" t="s">
        <v>271</v>
      </c>
      <c r="B132" s="6" t="s">
        <v>370</v>
      </c>
      <c r="C132" s="218"/>
    </row>
    <row r="133" spans="1:3" ht="12" customHeight="1" thickBot="1">
      <c r="A133" s="19" t="s">
        <v>22</v>
      </c>
      <c r="B133" s="122" t="s">
        <v>371</v>
      </c>
      <c r="C133" s="245">
        <f>+C134+C135+C136+C137</f>
        <v>0</v>
      </c>
    </row>
    <row r="134" spans="1:3" ht="12" customHeight="1">
      <c r="A134" s="14" t="s">
        <v>97</v>
      </c>
      <c r="B134" s="8" t="s">
        <v>372</v>
      </c>
      <c r="C134" s="218"/>
    </row>
    <row r="135" spans="1:3" ht="12" customHeight="1">
      <c r="A135" s="14" t="s">
        <v>98</v>
      </c>
      <c r="B135" s="8" t="s">
        <v>382</v>
      </c>
      <c r="C135" s="218"/>
    </row>
    <row r="136" spans="1:3" ht="12" customHeight="1">
      <c r="A136" s="14" t="s">
        <v>283</v>
      </c>
      <c r="B136" s="8" t="s">
        <v>373</v>
      </c>
      <c r="C136" s="218"/>
    </row>
    <row r="137" spans="1:3" ht="12" customHeight="1" thickBot="1">
      <c r="A137" s="12" t="s">
        <v>284</v>
      </c>
      <c r="B137" s="6" t="s">
        <v>374</v>
      </c>
      <c r="C137" s="218"/>
    </row>
    <row r="138" spans="1:3" ht="12" customHeight="1" thickBot="1">
      <c r="A138" s="19" t="s">
        <v>23</v>
      </c>
      <c r="B138" s="122" t="s">
        <v>375</v>
      </c>
      <c r="C138" s="248">
        <f>+C139+C140+C141+C142</f>
        <v>0</v>
      </c>
    </row>
    <row r="139" spans="1:3" ht="12" customHeight="1">
      <c r="A139" s="14" t="s">
        <v>167</v>
      </c>
      <c r="B139" s="8" t="s">
        <v>376</v>
      </c>
      <c r="C139" s="218"/>
    </row>
    <row r="140" spans="1:3" ht="12" customHeight="1">
      <c r="A140" s="14" t="s">
        <v>168</v>
      </c>
      <c r="B140" s="8" t="s">
        <v>377</v>
      </c>
      <c r="C140" s="218"/>
    </row>
    <row r="141" spans="1:3" ht="12" customHeight="1">
      <c r="A141" s="14" t="s">
        <v>201</v>
      </c>
      <c r="B141" s="8" t="s">
        <v>378</v>
      </c>
      <c r="C141" s="218"/>
    </row>
    <row r="142" spans="1:3" ht="12" customHeight="1" thickBot="1">
      <c r="A142" s="14" t="s">
        <v>286</v>
      </c>
      <c r="B142" s="8" t="s">
        <v>379</v>
      </c>
      <c r="C142" s="218"/>
    </row>
    <row r="143" spans="1:9" ht="15" customHeight="1" thickBot="1">
      <c r="A143" s="19" t="s">
        <v>24</v>
      </c>
      <c r="B143" s="122" t="s">
        <v>380</v>
      </c>
      <c r="C143" s="346">
        <f>+C124+C128+C133+C138</f>
        <v>0</v>
      </c>
      <c r="F143" s="347"/>
      <c r="G143" s="348"/>
      <c r="H143" s="348"/>
      <c r="I143" s="348"/>
    </row>
    <row r="144" spans="1:3" s="333" customFormat="1" ht="12.75" customHeight="1" thickBot="1">
      <c r="A144" s="237" t="s">
        <v>25</v>
      </c>
      <c r="B144" s="317" t="s">
        <v>381</v>
      </c>
      <c r="C144" s="346">
        <f>+C123+C143</f>
        <v>192764</v>
      </c>
    </row>
    <row r="145" ht="7.5" customHeight="1"/>
    <row r="146" spans="1:3" ht="15.75">
      <c r="A146" s="743" t="s">
        <v>383</v>
      </c>
      <c r="B146" s="743"/>
      <c r="C146" s="743"/>
    </row>
    <row r="147" spans="1:3" ht="15" customHeight="1" thickBot="1">
      <c r="A147" s="741" t="s">
        <v>150</v>
      </c>
      <c r="B147" s="741"/>
      <c r="C147" s="249" t="s">
        <v>200</v>
      </c>
    </row>
    <row r="148" spans="1:4" ht="13.5" customHeight="1" thickBot="1">
      <c r="A148" s="19">
        <v>1</v>
      </c>
      <c r="B148" s="29" t="s">
        <v>384</v>
      </c>
      <c r="C148" s="239">
        <f>+C60-C123</f>
        <v>-185733</v>
      </c>
      <c r="D148" s="349"/>
    </row>
    <row r="149" spans="1:3" ht="27.75" customHeight="1" thickBot="1">
      <c r="A149" s="19" t="s">
        <v>17</v>
      </c>
      <c r="B149" s="29" t="s">
        <v>385</v>
      </c>
      <c r="C149" s="239">
        <f>+C83-C143</f>
        <v>61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4. melléklet a 12/2014. (V. 6.)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4">
      <selection activeCell="H13" sqref="H13"/>
    </sheetView>
  </sheetViews>
  <sheetFormatPr defaultColWidth="9.00390625" defaultRowHeight="12.75"/>
  <cols>
    <col min="1" max="1" width="6.875" style="53" customWidth="1"/>
    <col min="2" max="2" width="55.125" style="161" customWidth="1"/>
    <col min="3" max="3" width="16.375" style="53" customWidth="1"/>
    <col min="4" max="4" width="55.125" style="53" customWidth="1"/>
    <col min="5" max="5" width="16.375" style="53" customWidth="1"/>
    <col min="6" max="6" width="4.875" style="53" customWidth="1"/>
    <col min="7" max="16384" width="9.375" style="53" customWidth="1"/>
  </cols>
  <sheetData>
    <row r="1" spans="2:6" ht="39.75" customHeight="1">
      <c r="B1" s="260" t="s">
        <v>153</v>
      </c>
      <c r="C1" s="261"/>
      <c r="D1" s="261"/>
      <c r="E1" s="261"/>
      <c r="F1" s="747"/>
    </row>
    <row r="2" spans="5:6" ht="14.25" thickBot="1">
      <c r="E2" s="262" t="s">
        <v>62</v>
      </c>
      <c r="F2" s="747"/>
    </row>
    <row r="3" spans="1:6" ht="18" customHeight="1" thickBot="1">
      <c r="A3" s="745" t="s">
        <v>71</v>
      </c>
      <c r="B3" s="263" t="s">
        <v>55</v>
      </c>
      <c r="C3" s="264"/>
      <c r="D3" s="263" t="s">
        <v>56</v>
      </c>
      <c r="E3" s="265"/>
      <c r="F3" s="747"/>
    </row>
    <row r="4" spans="1:6" s="266" customFormat="1" ht="35.25" customHeight="1" thickBot="1">
      <c r="A4" s="746"/>
      <c r="B4" s="162" t="s">
        <v>63</v>
      </c>
      <c r="C4" s="163" t="s">
        <v>225</v>
      </c>
      <c r="D4" s="162" t="s">
        <v>63</v>
      </c>
      <c r="E4" s="49" t="s">
        <v>225</v>
      </c>
      <c r="F4" s="747"/>
    </row>
    <row r="5" spans="1:6" s="271" customFormat="1" ht="12" customHeight="1" thickBot="1">
      <c r="A5" s="267">
        <v>1</v>
      </c>
      <c r="B5" s="268">
        <v>2</v>
      </c>
      <c r="C5" s="269" t="s">
        <v>18</v>
      </c>
      <c r="D5" s="268" t="s">
        <v>19</v>
      </c>
      <c r="E5" s="270" t="s">
        <v>20</v>
      </c>
      <c r="F5" s="747"/>
    </row>
    <row r="6" spans="1:6" ht="12.75" customHeight="1">
      <c r="A6" s="272" t="s">
        <v>16</v>
      </c>
      <c r="B6" s="273" t="s">
        <v>386</v>
      </c>
      <c r="C6" s="250">
        <v>1009863</v>
      </c>
      <c r="D6" s="273" t="s">
        <v>64</v>
      </c>
      <c r="E6" s="698">
        <v>836758</v>
      </c>
      <c r="F6" s="747"/>
    </row>
    <row r="7" spans="1:6" ht="12.75" customHeight="1">
      <c r="A7" s="274" t="s">
        <v>17</v>
      </c>
      <c r="B7" s="275" t="s">
        <v>387</v>
      </c>
      <c r="C7" s="700">
        <v>337056</v>
      </c>
      <c r="D7" s="275" t="s">
        <v>169</v>
      </c>
      <c r="E7" s="699">
        <v>210379</v>
      </c>
      <c r="F7" s="747"/>
    </row>
    <row r="8" spans="1:6" ht="12.75" customHeight="1">
      <c r="A8" s="274" t="s">
        <v>18</v>
      </c>
      <c r="B8" s="275" t="s">
        <v>418</v>
      </c>
      <c r="C8" s="251">
        <v>18990</v>
      </c>
      <c r="D8" s="275" t="s">
        <v>205</v>
      </c>
      <c r="E8" s="699">
        <v>852172</v>
      </c>
      <c r="F8" s="747"/>
    </row>
    <row r="9" spans="1:6" ht="12.75" customHeight="1">
      <c r="A9" s="274" t="s">
        <v>19</v>
      </c>
      <c r="B9" s="275" t="s">
        <v>160</v>
      </c>
      <c r="C9" s="251">
        <v>358083</v>
      </c>
      <c r="D9" s="275" t="s">
        <v>170</v>
      </c>
      <c r="E9" s="256">
        <v>265500</v>
      </c>
      <c r="F9" s="747"/>
    </row>
    <row r="10" spans="1:6" ht="12.75" customHeight="1">
      <c r="A10" s="274" t="s">
        <v>20</v>
      </c>
      <c r="B10" s="276" t="s">
        <v>388</v>
      </c>
      <c r="C10" s="700">
        <v>149259</v>
      </c>
      <c r="D10" s="275" t="s">
        <v>171</v>
      </c>
      <c r="E10" s="699">
        <v>173535</v>
      </c>
      <c r="F10" s="747"/>
    </row>
    <row r="11" spans="1:6" ht="12.75" customHeight="1">
      <c r="A11" s="274" t="s">
        <v>21</v>
      </c>
      <c r="B11" s="275" t="s">
        <v>389</v>
      </c>
      <c r="C11" s="701">
        <v>47822</v>
      </c>
      <c r="D11" s="275" t="s">
        <v>48</v>
      </c>
      <c r="E11" s="699">
        <v>126823</v>
      </c>
      <c r="F11" s="747"/>
    </row>
    <row r="12" spans="1:6" ht="12.75" customHeight="1">
      <c r="A12" s="274" t="s">
        <v>22</v>
      </c>
      <c r="B12" s="275" t="s">
        <v>268</v>
      </c>
      <c r="C12" s="700">
        <v>398903</v>
      </c>
      <c r="D12" s="44"/>
      <c r="E12" s="256"/>
      <c r="F12" s="747"/>
    </row>
    <row r="13" spans="1:6" ht="12.75" customHeight="1">
      <c r="A13" s="274" t="s">
        <v>23</v>
      </c>
      <c r="B13" s="44"/>
      <c r="C13" s="251"/>
      <c r="D13" s="44"/>
      <c r="E13" s="256"/>
      <c r="F13" s="747"/>
    </row>
    <row r="14" spans="1:6" ht="12.75" customHeight="1">
      <c r="A14" s="274" t="s">
        <v>24</v>
      </c>
      <c r="B14" s="350"/>
      <c r="C14" s="252"/>
      <c r="D14" s="44"/>
      <c r="E14" s="256"/>
      <c r="F14" s="747"/>
    </row>
    <row r="15" spans="1:6" ht="12.75" customHeight="1">
      <c r="A15" s="274" t="s">
        <v>25</v>
      </c>
      <c r="B15" s="44"/>
      <c r="C15" s="251"/>
      <c r="D15" s="44"/>
      <c r="E15" s="256"/>
      <c r="F15" s="747"/>
    </row>
    <row r="16" spans="1:6" ht="12.75" customHeight="1">
      <c r="A16" s="274" t="s">
        <v>26</v>
      </c>
      <c r="B16" s="44"/>
      <c r="C16" s="251"/>
      <c r="D16" s="44"/>
      <c r="E16" s="256"/>
      <c r="F16" s="747"/>
    </row>
    <row r="17" spans="1:6" ht="12.75" customHeight="1" thickBot="1">
      <c r="A17" s="274" t="s">
        <v>27</v>
      </c>
      <c r="B17" s="55"/>
      <c r="C17" s="253"/>
      <c r="D17" s="44"/>
      <c r="E17" s="257"/>
      <c r="F17" s="747"/>
    </row>
    <row r="18" spans="1:6" ht="15.75" customHeight="1" thickBot="1">
      <c r="A18" s="277" t="s">
        <v>28</v>
      </c>
      <c r="B18" s="123" t="s">
        <v>419</v>
      </c>
      <c r="C18" s="254">
        <f>+C6+C7+C9+C10+C12+C13+C14+C15+C16+C17</f>
        <v>2253164</v>
      </c>
      <c r="D18" s="123" t="s">
        <v>396</v>
      </c>
      <c r="E18" s="258">
        <f>SUM(E6:E17)</f>
        <v>2465167</v>
      </c>
      <c r="F18" s="747"/>
    </row>
    <row r="19" spans="1:6" ht="12.75" customHeight="1">
      <c r="A19" s="278" t="s">
        <v>29</v>
      </c>
      <c r="B19" s="279" t="s">
        <v>391</v>
      </c>
      <c r="C19" s="393">
        <f>+C20+C21+C22+C23</f>
        <v>254876</v>
      </c>
      <c r="D19" s="280" t="s">
        <v>177</v>
      </c>
      <c r="E19" s="259"/>
      <c r="F19" s="747"/>
    </row>
    <row r="20" spans="1:6" ht="12.75" customHeight="1">
      <c r="A20" s="281" t="s">
        <v>30</v>
      </c>
      <c r="B20" s="280" t="s">
        <v>197</v>
      </c>
      <c r="C20" s="76">
        <v>254876</v>
      </c>
      <c r="D20" s="280" t="s">
        <v>395</v>
      </c>
      <c r="E20" s="77">
        <v>75000</v>
      </c>
      <c r="F20" s="747"/>
    </row>
    <row r="21" spans="1:6" ht="12.75" customHeight="1">
      <c r="A21" s="281" t="s">
        <v>31</v>
      </c>
      <c r="B21" s="280" t="s">
        <v>198</v>
      </c>
      <c r="C21" s="76"/>
      <c r="D21" s="280" t="s">
        <v>151</v>
      </c>
      <c r="E21" s="699">
        <v>6364</v>
      </c>
      <c r="F21" s="747"/>
    </row>
    <row r="22" spans="1:6" ht="12.75" customHeight="1">
      <c r="A22" s="281" t="s">
        <v>32</v>
      </c>
      <c r="B22" s="280" t="s">
        <v>203</v>
      </c>
      <c r="C22" s="76"/>
      <c r="D22" s="280" t="s">
        <v>152</v>
      </c>
      <c r="E22" s="77"/>
      <c r="F22" s="747"/>
    </row>
    <row r="23" spans="1:6" ht="12.75" customHeight="1">
      <c r="A23" s="281" t="s">
        <v>33</v>
      </c>
      <c r="B23" s="280" t="s">
        <v>204</v>
      </c>
      <c r="C23" s="76"/>
      <c r="D23" s="279" t="s">
        <v>206</v>
      </c>
      <c r="E23" s="77"/>
      <c r="F23" s="747"/>
    </row>
    <row r="24" spans="1:6" ht="12.75" customHeight="1">
      <c r="A24" s="281" t="s">
        <v>34</v>
      </c>
      <c r="B24" s="280" t="s">
        <v>392</v>
      </c>
      <c r="C24" s="282">
        <f>+C25+C26</f>
        <v>75000</v>
      </c>
      <c r="D24" s="280" t="s">
        <v>178</v>
      </c>
      <c r="E24" s="77"/>
      <c r="F24" s="747"/>
    </row>
    <row r="25" spans="1:6" ht="12.75" customHeight="1">
      <c r="A25" s="278" t="s">
        <v>35</v>
      </c>
      <c r="B25" s="279" t="s">
        <v>390</v>
      </c>
      <c r="C25" s="255">
        <v>75000</v>
      </c>
      <c r="D25" s="273" t="s">
        <v>179</v>
      </c>
      <c r="E25" s="259"/>
      <c r="F25" s="747"/>
    </row>
    <row r="26" spans="1:6" ht="12.75" customHeight="1" thickBot="1">
      <c r="A26" s="281" t="s">
        <v>36</v>
      </c>
      <c r="B26" s="280" t="s">
        <v>461</v>
      </c>
      <c r="C26" s="76"/>
      <c r="D26" s="44"/>
      <c r="E26" s="77"/>
      <c r="F26" s="747"/>
    </row>
    <row r="27" spans="1:6" ht="15.75" customHeight="1" thickBot="1">
      <c r="A27" s="277" t="s">
        <v>37</v>
      </c>
      <c r="B27" s="123" t="s">
        <v>393</v>
      </c>
      <c r="C27" s="254">
        <f>+C19+C24</f>
        <v>329876</v>
      </c>
      <c r="D27" s="123" t="s">
        <v>397</v>
      </c>
      <c r="E27" s="258">
        <f>SUM(E19:E26)</f>
        <v>81364</v>
      </c>
      <c r="F27" s="747"/>
    </row>
    <row r="28" spans="1:6" ht="13.5" thickBot="1">
      <c r="A28" s="277" t="s">
        <v>38</v>
      </c>
      <c r="B28" s="283" t="s">
        <v>394</v>
      </c>
      <c r="C28" s="284">
        <f>+C18+C27</f>
        <v>2583040</v>
      </c>
      <c r="D28" s="283" t="s">
        <v>398</v>
      </c>
      <c r="E28" s="284">
        <f>+E18+E27</f>
        <v>2546531</v>
      </c>
      <c r="F28" s="747"/>
    </row>
    <row r="29" spans="1:6" ht="13.5" thickBot="1">
      <c r="A29" s="277" t="s">
        <v>39</v>
      </c>
      <c r="B29" s="283" t="s">
        <v>155</v>
      </c>
      <c r="C29" s="284">
        <f>IF(C18-E18&lt;0,E18-C18,"-")</f>
        <v>212003</v>
      </c>
      <c r="D29" s="283" t="s">
        <v>156</v>
      </c>
      <c r="E29" s="284" t="str">
        <f>IF(C18-E18&gt;0,C18-E18,"-")</f>
        <v>-</v>
      </c>
      <c r="F29" s="747"/>
    </row>
    <row r="30" spans="1:6" ht="13.5" thickBot="1">
      <c r="A30" s="277" t="s">
        <v>40</v>
      </c>
      <c r="B30" s="283" t="s">
        <v>207</v>
      </c>
      <c r="C30" s="284">
        <f>IF(C18+C19-E28&lt;0,E28-(C18+C19),"-")</f>
        <v>38491</v>
      </c>
      <c r="D30" s="283" t="s">
        <v>208</v>
      </c>
      <c r="E30" s="284" t="str">
        <f>IF(C18+C19-E28&gt;0,C18+C19-E28,"-")</f>
        <v>-</v>
      </c>
      <c r="F30" s="747"/>
    </row>
    <row r="31" spans="2:4" ht="18.75">
      <c r="B31" s="737"/>
      <c r="C31" s="737"/>
      <c r="D31" s="737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12/2014.(V. 6.)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53" customWidth="1"/>
    <col min="2" max="2" width="55.125" style="161" customWidth="1"/>
    <col min="3" max="3" width="16.375" style="53" customWidth="1"/>
    <col min="4" max="4" width="55.125" style="53" customWidth="1"/>
    <col min="5" max="5" width="16.375" style="53" customWidth="1"/>
    <col min="6" max="6" width="4.875" style="53" customWidth="1"/>
    <col min="7" max="16384" width="9.375" style="53" customWidth="1"/>
  </cols>
  <sheetData>
    <row r="1" spans="2:6" ht="31.5">
      <c r="B1" s="260" t="s">
        <v>154</v>
      </c>
      <c r="C1" s="261"/>
      <c r="D1" s="261"/>
      <c r="E1" s="261"/>
      <c r="F1" s="747"/>
    </row>
    <row r="2" spans="5:6" ht="14.25" thickBot="1">
      <c r="E2" s="262" t="s">
        <v>62</v>
      </c>
      <c r="F2" s="747"/>
    </row>
    <row r="3" spans="1:6" ht="13.5" thickBot="1">
      <c r="A3" s="748" t="s">
        <v>71</v>
      </c>
      <c r="B3" s="263" t="s">
        <v>55</v>
      </c>
      <c r="C3" s="264"/>
      <c r="D3" s="263" t="s">
        <v>56</v>
      </c>
      <c r="E3" s="265"/>
      <c r="F3" s="747"/>
    </row>
    <row r="4" spans="1:6" s="266" customFormat="1" ht="24.75" thickBot="1">
      <c r="A4" s="749"/>
      <c r="B4" s="162" t="s">
        <v>63</v>
      </c>
      <c r="C4" s="163" t="s">
        <v>225</v>
      </c>
      <c r="D4" s="162" t="s">
        <v>63</v>
      </c>
      <c r="E4" s="163" t="s">
        <v>225</v>
      </c>
      <c r="F4" s="747"/>
    </row>
    <row r="5" spans="1:6" s="266" customFormat="1" ht="13.5" thickBot="1">
      <c r="A5" s="267">
        <v>1</v>
      </c>
      <c r="B5" s="268">
        <v>2</v>
      </c>
      <c r="C5" s="269">
        <v>3</v>
      </c>
      <c r="D5" s="268">
        <v>4</v>
      </c>
      <c r="E5" s="270">
        <v>5</v>
      </c>
      <c r="F5" s="747"/>
    </row>
    <row r="6" spans="1:6" ht="12.75" customHeight="1">
      <c r="A6" s="272" t="s">
        <v>16</v>
      </c>
      <c r="B6" s="273" t="s">
        <v>399</v>
      </c>
      <c r="C6" s="250"/>
      <c r="D6" s="273" t="s">
        <v>199</v>
      </c>
      <c r="E6" s="698">
        <v>168204</v>
      </c>
      <c r="F6" s="747"/>
    </row>
    <row r="7" spans="1:6" ht="12.75">
      <c r="A7" s="274" t="s">
        <v>17</v>
      </c>
      <c r="B7" s="275" t="s">
        <v>400</v>
      </c>
      <c r="C7" s="251"/>
      <c r="D7" s="275" t="s">
        <v>405</v>
      </c>
      <c r="E7" s="699">
        <v>125324</v>
      </c>
      <c r="F7" s="747"/>
    </row>
    <row r="8" spans="1:6" ht="12.75" customHeight="1">
      <c r="A8" s="274" t="s">
        <v>18</v>
      </c>
      <c r="B8" s="275" t="s">
        <v>8</v>
      </c>
      <c r="C8" s="251">
        <v>18048</v>
      </c>
      <c r="D8" s="275" t="s">
        <v>173</v>
      </c>
      <c r="E8" s="699">
        <v>13033</v>
      </c>
      <c r="F8" s="747"/>
    </row>
    <row r="9" spans="1:6" ht="12.75" customHeight="1">
      <c r="A9" s="274" t="s">
        <v>19</v>
      </c>
      <c r="B9" s="275" t="s">
        <v>401</v>
      </c>
      <c r="C9" s="702">
        <v>125437</v>
      </c>
      <c r="D9" s="275" t="s">
        <v>406</v>
      </c>
      <c r="E9" s="256"/>
      <c r="F9" s="747"/>
    </row>
    <row r="10" spans="1:6" ht="12.75" customHeight="1">
      <c r="A10" s="274" t="s">
        <v>20</v>
      </c>
      <c r="B10" s="275" t="s">
        <v>402</v>
      </c>
      <c r="C10" s="700">
        <v>110475</v>
      </c>
      <c r="D10" s="275" t="s">
        <v>202</v>
      </c>
      <c r="E10" s="699">
        <v>13128</v>
      </c>
      <c r="F10" s="747"/>
    </row>
    <row r="11" spans="1:6" ht="12.75" customHeight="1">
      <c r="A11" s="274" t="s">
        <v>21</v>
      </c>
      <c r="B11" s="275" t="s">
        <v>403</v>
      </c>
      <c r="C11" s="252"/>
      <c r="D11" s="44"/>
      <c r="E11" s="256"/>
      <c r="F11" s="747"/>
    </row>
    <row r="12" spans="1:6" ht="12.75" customHeight="1">
      <c r="A12" s="274" t="s">
        <v>22</v>
      </c>
      <c r="B12" s="44"/>
      <c r="C12" s="251"/>
      <c r="D12" s="44"/>
      <c r="E12" s="256"/>
      <c r="F12" s="747"/>
    </row>
    <row r="13" spans="1:6" ht="12.75" customHeight="1">
      <c r="A13" s="274" t="s">
        <v>23</v>
      </c>
      <c r="B13" s="44"/>
      <c r="C13" s="251"/>
      <c r="D13" s="44"/>
      <c r="E13" s="256"/>
      <c r="F13" s="747"/>
    </row>
    <row r="14" spans="1:6" ht="12.75" customHeight="1">
      <c r="A14" s="274" t="s">
        <v>24</v>
      </c>
      <c r="B14" s="44"/>
      <c r="C14" s="252"/>
      <c r="D14" s="44"/>
      <c r="E14" s="256"/>
      <c r="F14" s="747"/>
    </row>
    <row r="15" spans="1:6" ht="12.75">
      <c r="A15" s="274" t="s">
        <v>25</v>
      </c>
      <c r="B15" s="44"/>
      <c r="C15" s="252"/>
      <c r="D15" s="44"/>
      <c r="E15" s="256"/>
      <c r="F15" s="747"/>
    </row>
    <row r="16" spans="1:6" ht="12.75" customHeight="1" thickBot="1">
      <c r="A16" s="320" t="s">
        <v>26</v>
      </c>
      <c r="B16" s="351"/>
      <c r="C16" s="322"/>
      <c r="D16" s="321" t="s">
        <v>48</v>
      </c>
      <c r="E16" s="302">
        <v>3770</v>
      </c>
      <c r="F16" s="747"/>
    </row>
    <row r="17" spans="1:6" ht="15.75" customHeight="1" thickBot="1">
      <c r="A17" s="277" t="s">
        <v>27</v>
      </c>
      <c r="B17" s="123" t="s">
        <v>420</v>
      </c>
      <c r="C17" s="254">
        <f>+C6+C8+C9+C11+C12+C13+C14+C15+C16</f>
        <v>143485</v>
      </c>
      <c r="D17" s="123" t="s">
        <v>421</v>
      </c>
      <c r="E17" s="258">
        <f>+E6+E8+E10+E11+E12+E13+E14+E15+E16</f>
        <v>198135</v>
      </c>
      <c r="F17" s="747"/>
    </row>
    <row r="18" spans="1:6" ht="12.75" customHeight="1">
      <c r="A18" s="272" t="s">
        <v>28</v>
      </c>
      <c r="B18" s="287" t="s">
        <v>220</v>
      </c>
      <c r="C18" s="294">
        <f>+C19+C20+C21+C22+C23</f>
        <v>3770</v>
      </c>
      <c r="D18" s="280" t="s">
        <v>177</v>
      </c>
      <c r="E18" s="75"/>
      <c r="F18" s="747"/>
    </row>
    <row r="19" spans="1:6" ht="12.75" customHeight="1">
      <c r="A19" s="274" t="s">
        <v>29</v>
      </c>
      <c r="B19" s="288" t="s">
        <v>209</v>
      </c>
      <c r="C19" s="76">
        <v>3770</v>
      </c>
      <c r="D19" s="280" t="s">
        <v>180</v>
      </c>
      <c r="E19" s="77"/>
      <c r="F19" s="747"/>
    </row>
    <row r="20" spans="1:6" ht="12.75" customHeight="1">
      <c r="A20" s="272" t="s">
        <v>30</v>
      </c>
      <c r="B20" s="288" t="s">
        <v>210</v>
      </c>
      <c r="C20" s="76"/>
      <c r="D20" s="280" t="s">
        <v>151</v>
      </c>
      <c r="E20" s="77"/>
      <c r="F20" s="747"/>
    </row>
    <row r="21" spans="1:6" ht="12.75" customHeight="1">
      <c r="A21" s="274" t="s">
        <v>31</v>
      </c>
      <c r="B21" s="288" t="s">
        <v>211</v>
      </c>
      <c r="C21" s="76"/>
      <c r="D21" s="280" t="s">
        <v>152</v>
      </c>
      <c r="E21" s="77">
        <v>1996</v>
      </c>
      <c r="F21" s="747"/>
    </row>
    <row r="22" spans="1:6" ht="12.75" customHeight="1">
      <c r="A22" s="272" t="s">
        <v>32</v>
      </c>
      <c r="B22" s="288" t="s">
        <v>212</v>
      </c>
      <c r="C22" s="76"/>
      <c r="D22" s="279" t="s">
        <v>206</v>
      </c>
      <c r="E22" s="77"/>
      <c r="F22" s="747"/>
    </row>
    <row r="23" spans="1:6" ht="12.75" customHeight="1">
      <c r="A23" s="274" t="s">
        <v>33</v>
      </c>
      <c r="B23" s="289" t="s">
        <v>213</v>
      </c>
      <c r="C23" s="76"/>
      <c r="D23" s="280" t="s">
        <v>181</v>
      </c>
      <c r="E23" s="77"/>
      <c r="F23" s="747"/>
    </row>
    <row r="24" spans="1:6" ht="12.75" customHeight="1">
      <c r="A24" s="272" t="s">
        <v>34</v>
      </c>
      <c r="B24" s="290" t="s">
        <v>214</v>
      </c>
      <c r="C24" s="282">
        <f>+C25+C26+C27+C28+C29</f>
        <v>16367</v>
      </c>
      <c r="D24" s="291" t="s">
        <v>179</v>
      </c>
      <c r="E24" s="77"/>
      <c r="F24" s="747"/>
    </row>
    <row r="25" spans="1:6" ht="12.75" customHeight="1">
      <c r="A25" s="274" t="s">
        <v>35</v>
      </c>
      <c r="B25" s="289" t="s">
        <v>215</v>
      </c>
      <c r="C25" s="76">
        <v>16367</v>
      </c>
      <c r="D25" s="291" t="s">
        <v>407</v>
      </c>
      <c r="E25" s="77"/>
      <c r="F25" s="747"/>
    </row>
    <row r="26" spans="1:6" ht="12.75" customHeight="1">
      <c r="A26" s="272" t="s">
        <v>36</v>
      </c>
      <c r="B26" s="289" t="s">
        <v>216</v>
      </c>
      <c r="C26" s="76"/>
      <c r="D26" s="286"/>
      <c r="E26" s="77"/>
      <c r="F26" s="747"/>
    </row>
    <row r="27" spans="1:6" ht="12.75" customHeight="1">
      <c r="A27" s="274" t="s">
        <v>37</v>
      </c>
      <c r="B27" s="288" t="s">
        <v>217</v>
      </c>
      <c r="C27" s="76"/>
      <c r="D27" s="121"/>
      <c r="E27" s="77"/>
      <c r="F27" s="747"/>
    </row>
    <row r="28" spans="1:6" ht="12.75" customHeight="1">
      <c r="A28" s="272" t="s">
        <v>38</v>
      </c>
      <c r="B28" s="292" t="s">
        <v>218</v>
      </c>
      <c r="C28" s="76"/>
      <c r="D28" s="44"/>
      <c r="E28" s="77"/>
      <c r="F28" s="747"/>
    </row>
    <row r="29" spans="1:6" ht="12.75" customHeight="1" thickBot="1">
      <c r="A29" s="274" t="s">
        <v>39</v>
      </c>
      <c r="B29" s="293" t="s">
        <v>219</v>
      </c>
      <c r="C29" s="76"/>
      <c r="D29" s="121"/>
      <c r="E29" s="77"/>
      <c r="F29" s="747"/>
    </row>
    <row r="30" spans="1:6" ht="21.75" customHeight="1" thickBot="1">
      <c r="A30" s="277" t="s">
        <v>40</v>
      </c>
      <c r="B30" s="123" t="s">
        <v>404</v>
      </c>
      <c r="C30" s="254">
        <f>+C18+C24</f>
        <v>20137</v>
      </c>
      <c r="D30" s="123" t="s">
        <v>408</v>
      </c>
      <c r="E30" s="258">
        <f>SUM(E18:E29)</f>
        <v>1996</v>
      </c>
      <c r="F30" s="747"/>
    </row>
    <row r="31" spans="1:6" ht="13.5" thickBot="1">
      <c r="A31" s="277" t="s">
        <v>41</v>
      </c>
      <c r="B31" s="283" t="s">
        <v>409</v>
      </c>
      <c r="C31" s="284">
        <f>+C17+C30</f>
        <v>163622</v>
      </c>
      <c r="D31" s="283" t="s">
        <v>410</v>
      </c>
      <c r="E31" s="284">
        <f>+E17+E30</f>
        <v>200131</v>
      </c>
      <c r="F31" s="747"/>
    </row>
    <row r="32" spans="1:6" ht="13.5" thickBot="1">
      <c r="A32" s="277" t="s">
        <v>42</v>
      </c>
      <c r="B32" s="283" t="s">
        <v>155</v>
      </c>
      <c r="C32" s="284">
        <f>IF(C17-E17&lt;0,E17-C17,"-")</f>
        <v>54650</v>
      </c>
      <c r="D32" s="283" t="s">
        <v>156</v>
      </c>
      <c r="E32" s="284" t="str">
        <f>IF(C17-E17&gt;0,C17-E17,"-")</f>
        <v>-</v>
      </c>
      <c r="F32" s="747"/>
    </row>
    <row r="33" spans="1:6" ht="13.5" thickBot="1">
      <c r="A33" s="277" t="s">
        <v>43</v>
      </c>
      <c r="B33" s="283" t="s">
        <v>207</v>
      </c>
      <c r="C33" s="284">
        <f>IF(C17+C18-E31&lt;0,E31-(C17+C18),"-")</f>
        <v>52876</v>
      </c>
      <c r="D33" s="283" t="s">
        <v>208</v>
      </c>
      <c r="E33" s="284" t="str">
        <f>IF(C17+C18-E31&gt;0,C17+C18-E31,"-")</f>
        <v>-</v>
      </c>
      <c r="F33" s="74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a  12/2014.(V. 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="120" zoomScaleNormal="120" workbookViewId="0" topLeftCell="A1">
      <selection activeCell="C19" sqref="C19"/>
    </sheetView>
  </sheetViews>
  <sheetFormatPr defaultColWidth="9.00390625" defaultRowHeight="12.75"/>
  <cols>
    <col min="1" max="1" width="5.625" style="131" customWidth="1"/>
    <col min="2" max="2" width="38.625" style="131" customWidth="1"/>
    <col min="3" max="3" width="17.625" style="131" customWidth="1"/>
    <col min="4" max="4" width="15.875" style="131" customWidth="1"/>
    <col min="5" max="8" width="14.00390625" style="131" customWidth="1"/>
    <col min="9" max="16384" width="9.375" style="131" customWidth="1"/>
  </cols>
  <sheetData>
    <row r="1" spans="1:8" ht="33" customHeight="1">
      <c r="A1" s="750" t="s">
        <v>661</v>
      </c>
      <c r="B1" s="750"/>
      <c r="C1" s="750"/>
      <c r="D1" s="750"/>
      <c r="E1" s="750"/>
      <c r="F1" s="750"/>
      <c r="G1" s="750"/>
      <c r="H1" s="750"/>
    </row>
    <row r="2" spans="1:9" ht="15.75" customHeight="1" thickBot="1">
      <c r="A2" s="132"/>
      <c r="B2" s="524"/>
      <c r="C2" s="524"/>
      <c r="D2" s="524"/>
      <c r="E2" s="751"/>
      <c r="F2" s="751"/>
      <c r="G2" s="758" t="s">
        <v>52</v>
      </c>
      <c r="H2" s="758"/>
      <c r="I2" s="136"/>
    </row>
    <row r="3" spans="1:8" ht="63" customHeight="1">
      <c r="A3" s="754" t="s">
        <v>14</v>
      </c>
      <c r="B3" s="756" t="s">
        <v>182</v>
      </c>
      <c r="C3" s="401" t="s">
        <v>560</v>
      </c>
      <c r="D3" s="401" t="s">
        <v>561</v>
      </c>
      <c r="E3" s="756" t="s">
        <v>224</v>
      </c>
      <c r="F3" s="756"/>
      <c r="G3" s="756"/>
      <c r="H3" s="752" t="s">
        <v>223</v>
      </c>
    </row>
    <row r="4" spans="1:8" ht="15.75" thickBot="1">
      <c r="A4" s="755"/>
      <c r="B4" s="757"/>
      <c r="C4" s="133"/>
      <c r="D4" s="133"/>
      <c r="E4" s="133">
        <v>2014</v>
      </c>
      <c r="F4" s="133">
        <v>2015</v>
      </c>
      <c r="G4" s="133">
        <v>2016</v>
      </c>
      <c r="H4" s="753"/>
    </row>
    <row r="5" spans="1:8" ht="15.75" thickBot="1">
      <c r="A5" s="525">
        <v>1</v>
      </c>
      <c r="B5" s="134">
        <v>2</v>
      </c>
      <c r="C5" s="134"/>
      <c r="D5" s="134"/>
      <c r="E5" s="134">
        <v>3</v>
      </c>
      <c r="F5" s="134">
        <v>4</v>
      </c>
      <c r="G5" s="134">
        <v>5</v>
      </c>
      <c r="H5" s="135">
        <v>6</v>
      </c>
    </row>
    <row r="6" spans="1:8" ht="15">
      <c r="A6" s="526" t="s">
        <v>16</v>
      </c>
      <c r="B6" s="140" t="s">
        <v>562</v>
      </c>
      <c r="C6" s="527">
        <v>226895</v>
      </c>
      <c r="D6" s="527">
        <v>226895</v>
      </c>
      <c r="E6" s="141"/>
      <c r="F6" s="141"/>
      <c r="G6" s="141"/>
      <c r="H6" s="138">
        <f aca="true" t="shared" si="0" ref="H6:H14">SUM(E6:G6)</f>
        <v>0</v>
      </c>
    </row>
    <row r="7" spans="1:8" ht="15">
      <c r="A7" s="526" t="s">
        <v>17</v>
      </c>
      <c r="B7" s="142" t="s">
        <v>563</v>
      </c>
      <c r="C7" s="528">
        <v>77727</v>
      </c>
      <c r="D7" s="528"/>
      <c r="E7" s="143"/>
      <c r="F7" s="143"/>
      <c r="G7" s="143">
        <v>77727</v>
      </c>
      <c r="H7" s="138">
        <f t="shared" si="0"/>
        <v>77727</v>
      </c>
    </row>
    <row r="8" spans="1:8" ht="15">
      <c r="A8" s="526" t="s">
        <v>18</v>
      </c>
      <c r="B8" s="142" t="s">
        <v>564</v>
      </c>
      <c r="C8" s="528">
        <v>13521</v>
      </c>
      <c r="D8" s="528">
        <v>13521</v>
      </c>
      <c r="E8" s="143"/>
      <c r="F8" s="143"/>
      <c r="G8" s="143"/>
      <c r="H8" s="138">
        <f t="shared" si="0"/>
        <v>0</v>
      </c>
    </row>
    <row r="9" spans="1:8" ht="15">
      <c r="A9" s="526" t="s">
        <v>19</v>
      </c>
      <c r="B9" s="142" t="s">
        <v>565</v>
      </c>
      <c r="C9" s="528"/>
      <c r="D9" s="528"/>
      <c r="E9" s="143"/>
      <c r="F9" s="143"/>
      <c r="G9" s="143"/>
      <c r="H9" s="138">
        <f t="shared" si="0"/>
        <v>0</v>
      </c>
    </row>
    <row r="10" spans="1:8" ht="15">
      <c r="A10" s="526" t="s">
        <v>20</v>
      </c>
      <c r="B10" s="142" t="s">
        <v>566</v>
      </c>
      <c r="C10" s="528">
        <v>6364</v>
      </c>
      <c r="D10" s="528"/>
      <c r="E10" s="703">
        <v>6364</v>
      </c>
      <c r="F10" s="143"/>
      <c r="G10" s="143"/>
      <c r="H10" s="138">
        <f t="shared" si="0"/>
        <v>6364</v>
      </c>
    </row>
    <row r="11" spans="1:8" ht="15">
      <c r="A11" s="526" t="s">
        <v>21</v>
      </c>
      <c r="B11" s="142" t="s">
        <v>567</v>
      </c>
      <c r="C11" s="529">
        <v>2592</v>
      </c>
      <c r="D11" s="529">
        <v>2592</v>
      </c>
      <c r="E11" s="530">
        <v>660</v>
      </c>
      <c r="F11" s="530">
        <v>660</v>
      </c>
      <c r="G11" s="530">
        <v>660</v>
      </c>
      <c r="H11" s="138">
        <f t="shared" si="0"/>
        <v>1980</v>
      </c>
    </row>
    <row r="12" spans="1:8" ht="15">
      <c r="A12" s="526" t="s">
        <v>22</v>
      </c>
      <c r="B12" s="142" t="s">
        <v>568</v>
      </c>
      <c r="C12" s="529"/>
      <c r="D12" s="531"/>
      <c r="E12" s="532">
        <v>1336</v>
      </c>
      <c r="F12" s="533">
        <v>1336</v>
      </c>
      <c r="G12" s="533">
        <v>1336</v>
      </c>
      <c r="H12" s="138">
        <f t="shared" si="0"/>
        <v>4008</v>
      </c>
    </row>
    <row r="13" spans="1:8" ht="15">
      <c r="A13" s="526" t="s">
        <v>23</v>
      </c>
      <c r="B13" s="142" t="s">
        <v>569</v>
      </c>
      <c r="C13" s="529">
        <v>22235</v>
      </c>
      <c r="D13" s="529">
        <v>22235</v>
      </c>
      <c r="E13" s="143"/>
      <c r="F13" s="143"/>
      <c r="G13" s="143"/>
      <c r="H13" s="138">
        <f t="shared" si="0"/>
        <v>0</v>
      </c>
    </row>
    <row r="14" spans="1:8" ht="15.75" thickBot="1">
      <c r="A14" s="526" t="s">
        <v>24</v>
      </c>
      <c r="B14" s="144" t="s">
        <v>570</v>
      </c>
      <c r="C14" s="534">
        <v>6818</v>
      </c>
      <c r="D14" s="534">
        <v>6818</v>
      </c>
      <c r="E14" s="145"/>
      <c r="F14" s="145"/>
      <c r="G14" s="145"/>
      <c r="H14" s="138">
        <f t="shared" si="0"/>
        <v>0</v>
      </c>
    </row>
    <row r="15" spans="1:8" ht="15.75" thickBot="1">
      <c r="A15" s="526" t="s">
        <v>26</v>
      </c>
      <c r="B15" s="137" t="s">
        <v>184</v>
      </c>
      <c r="C15" s="137"/>
      <c r="D15" s="382">
        <f>SUM(D6:D14)</f>
        <v>272061</v>
      </c>
      <c r="E15" s="382">
        <f>SUM(E6:E14)</f>
        <v>8360</v>
      </c>
      <c r="F15" s="382">
        <f>SUM(F6:F14)</f>
        <v>1996</v>
      </c>
      <c r="G15" s="382">
        <f>SUM(G6:G14)</f>
        <v>79723</v>
      </c>
      <c r="H15" s="383">
        <f>SUM(H6:H14)</f>
        <v>90079</v>
      </c>
    </row>
    <row r="17" ht="15">
      <c r="B17" s="131" t="s">
        <v>571</v>
      </c>
    </row>
  </sheetData>
  <sheetProtection/>
  <mergeCells count="7">
    <mergeCell ref="A1:H1"/>
    <mergeCell ref="E2:F2"/>
    <mergeCell ref="H3:H4"/>
    <mergeCell ref="A3:A4"/>
    <mergeCell ref="B3:B4"/>
    <mergeCell ref="E3:G3"/>
    <mergeCell ref="G2:H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melléklet a 12/2014. (V. 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E8" sqref="E8"/>
    </sheetView>
  </sheetViews>
  <sheetFormatPr defaultColWidth="9.00390625" defaultRowHeight="12.75"/>
  <cols>
    <col min="1" max="1" width="5.625" style="131" customWidth="1"/>
    <col min="2" max="2" width="66.875" style="131" customWidth="1"/>
    <col min="3" max="3" width="27.00390625" style="131" customWidth="1"/>
    <col min="4" max="16384" width="9.375" style="131" customWidth="1"/>
  </cols>
  <sheetData>
    <row r="1" spans="1:3" ht="33" customHeight="1">
      <c r="A1" s="750" t="s">
        <v>464</v>
      </c>
      <c r="B1" s="750"/>
      <c r="C1" s="750"/>
    </row>
    <row r="2" spans="1:4" ht="15.75" customHeight="1" thickBot="1">
      <c r="A2" s="132"/>
      <c r="B2" s="132"/>
      <c r="C2" s="139" t="s">
        <v>52</v>
      </c>
      <c r="D2" s="136"/>
    </row>
    <row r="3" spans="1:3" ht="26.25" customHeight="1" thickBot="1">
      <c r="A3" s="146" t="s">
        <v>14</v>
      </c>
      <c r="B3" s="147" t="s">
        <v>185</v>
      </c>
      <c r="C3" s="148" t="s">
        <v>195</v>
      </c>
    </row>
    <row r="4" spans="1:3" ht="15.75" thickBot="1">
      <c r="A4" s="149">
        <v>1</v>
      </c>
      <c r="B4" s="150">
        <v>2</v>
      </c>
      <c r="C4" s="151">
        <v>3</v>
      </c>
    </row>
    <row r="5" spans="1:3" ht="15">
      <c r="A5" s="152" t="s">
        <v>16</v>
      </c>
      <c r="B5" s="158" t="s">
        <v>462</v>
      </c>
      <c r="C5" s="156">
        <v>126269</v>
      </c>
    </row>
    <row r="6" spans="1:3" ht="15">
      <c r="A6" s="153" t="s">
        <v>17</v>
      </c>
      <c r="B6" s="159" t="s">
        <v>463</v>
      </c>
      <c r="C6" s="704">
        <v>127018</v>
      </c>
    </row>
    <row r="7" spans="1:3" ht="15.75" thickBot="1">
      <c r="A7" s="154" t="s">
        <v>18</v>
      </c>
      <c r="B7" s="160"/>
      <c r="C7" s="157"/>
    </row>
    <row r="8" spans="1:3" s="384" customFormat="1" ht="17.25" customHeight="1" thickBot="1">
      <c r="A8" s="385" t="s">
        <v>19</v>
      </c>
      <c r="B8" s="124" t="s">
        <v>186</v>
      </c>
      <c r="C8" s="155">
        <f>SUM(C5:C7)</f>
        <v>253287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12/2014. (V. 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3"/>
  <sheetViews>
    <sheetView workbookViewId="0" topLeftCell="A1">
      <selection activeCell="B8" sqref="B8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53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25.5" customHeight="1">
      <c r="A1" s="759" t="s">
        <v>0</v>
      </c>
      <c r="B1" s="759"/>
      <c r="C1" s="759"/>
      <c r="D1" s="759"/>
      <c r="E1" s="759"/>
      <c r="F1" s="759"/>
    </row>
    <row r="2" spans="1:6" ht="22.5" customHeight="1" thickBot="1">
      <c r="A2" s="161"/>
      <c r="B2" s="53"/>
      <c r="C2" s="53"/>
      <c r="D2" s="53"/>
      <c r="E2" s="53"/>
      <c r="F2" s="48" t="s">
        <v>62</v>
      </c>
    </row>
    <row r="3" spans="1:6" s="43" customFormat="1" ht="44.25" customHeight="1" thickBot="1">
      <c r="A3" s="162" t="s">
        <v>66</v>
      </c>
      <c r="B3" s="163" t="s">
        <v>67</v>
      </c>
      <c r="C3" s="163" t="s">
        <v>68</v>
      </c>
      <c r="D3" s="163" t="s">
        <v>411</v>
      </c>
      <c r="E3" s="163" t="s">
        <v>225</v>
      </c>
      <c r="F3" s="49" t="s">
        <v>412</v>
      </c>
    </row>
    <row r="4" spans="1:6" s="53" customFormat="1" ht="12" customHeight="1" thickBot="1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2" t="s">
        <v>84</v>
      </c>
    </row>
    <row r="5" spans="1:6" ht="15.75" customHeight="1">
      <c r="A5" s="682" t="s">
        <v>465</v>
      </c>
      <c r="B5" s="705">
        <v>118984</v>
      </c>
      <c r="C5" s="388" t="s">
        <v>466</v>
      </c>
      <c r="D5" s="27">
        <v>0</v>
      </c>
      <c r="E5" s="706">
        <v>118984</v>
      </c>
      <c r="F5" s="54">
        <f aca="true" t="shared" si="0" ref="F5:F22">B5-D5-E5</f>
        <v>0</v>
      </c>
    </row>
    <row r="6" spans="1:6" ht="15.75" customHeight="1">
      <c r="A6" s="683" t="s">
        <v>468</v>
      </c>
      <c r="B6" s="679">
        <v>3175</v>
      </c>
      <c r="C6" s="388" t="s">
        <v>469</v>
      </c>
      <c r="D6" s="27"/>
      <c r="E6" s="27">
        <v>3175</v>
      </c>
      <c r="F6" s="54">
        <f t="shared" si="0"/>
        <v>0</v>
      </c>
    </row>
    <row r="7" spans="1:6" ht="15.75" customHeight="1">
      <c r="A7" s="683" t="s">
        <v>477</v>
      </c>
      <c r="B7" s="679">
        <v>5080</v>
      </c>
      <c r="C7" s="388" t="s">
        <v>469</v>
      </c>
      <c r="D7" s="27"/>
      <c r="E7" s="27">
        <v>5080</v>
      </c>
      <c r="F7" s="54">
        <f t="shared" si="0"/>
        <v>0</v>
      </c>
    </row>
    <row r="8" spans="1:6" ht="15.75" customHeight="1">
      <c r="A8" s="684" t="s">
        <v>478</v>
      </c>
      <c r="B8" s="679">
        <v>3810</v>
      </c>
      <c r="C8" s="388" t="s">
        <v>469</v>
      </c>
      <c r="D8" s="27"/>
      <c r="E8" s="27">
        <v>3810</v>
      </c>
      <c r="F8" s="54">
        <f t="shared" si="0"/>
        <v>0</v>
      </c>
    </row>
    <row r="9" spans="1:6" ht="15.75" customHeight="1">
      <c r="A9" s="683" t="s">
        <v>479</v>
      </c>
      <c r="B9" s="679">
        <v>3494</v>
      </c>
      <c r="C9" s="388" t="s">
        <v>466</v>
      </c>
      <c r="D9" s="27"/>
      <c r="E9" s="27">
        <v>3494</v>
      </c>
      <c r="F9" s="54">
        <f t="shared" si="0"/>
        <v>0</v>
      </c>
    </row>
    <row r="10" spans="1:6" ht="25.5" customHeight="1">
      <c r="A10" s="684" t="s">
        <v>480</v>
      </c>
      <c r="B10" s="679">
        <v>12490</v>
      </c>
      <c r="C10" s="388" t="s">
        <v>469</v>
      </c>
      <c r="D10" s="27"/>
      <c r="E10" s="27">
        <v>12490</v>
      </c>
      <c r="F10" s="54">
        <f t="shared" si="0"/>
        <v>0</v>
      </c>
    </row>
    <row r="11" spans="1:6" ht="15.75" customHeight="1">
      <c r="A11" s="685" t="s">
        <v>467</v>
      </c>
      <c r="B11" s="680">
        <v>98262</v>
      </c>
      <c r="C11" s="390" t="s">
        <v>466</v>
      </c>
      <c r="D11" s="61">
        <v>91922</v>
      </c>
      <c r="E11" s="61">
        <v>6340</v>
      </c>
      <c r="F11" s="54">
        <f t="shared" si="0"/>
        <v>0</v>
      </c>
    </row>
    <row r="12" spans="1:6" ht="15.75" customHeight="1">
      <c r="A12" s="683" t="s">
        <v>482</v>
      </c>
      <c r="B12" s="679">
        <v>30</v>
      </c>
      <c r="C12" s="388" t="s">
        <v>469</v>
      </c>
      <c r="D12" s="27"/>
      <c r="E12" s="27">
        <v>30</v>
      </c>
      <c r="F12" s="54">
        <f t="shared" si="0"/>
        <v>0</v>
      </c>
    </row>
    <row r="13" spans="1:6" ht="15.75" customHeight="1">
      <c r="A13" s="683" t="s">
        <v>509</v>
      </c>
      <c r="B13" s="679">
        <v>1170</v>
      </c>
      <c r="C13" s="388" t="s">
        <v>469</v>
      </c>
      <c r="D13" s="27"/>
      <c r="E13" s="27">
        <v>1170</v>
      </c>
      <c r="F13" s="394">
        <f t="shared" si="0"/>
        <v>0</v>
      </c>
    </row>
    <row r="14" spans="1:6" ht="15.75" customHeight="1">
      <c r="A14" s="683" t="s">
        <v>483</v>
      </c>
      <c r="B14" s="679">
        <v>902</v>
      </c>
      <c r="C14" s="388" t="s">
        <v>469</v>
      </c>
      <c r="D14" s="27"/>
      <c r="E14" s="27">
        <v>902</v>
      </c>
      <c r="F14" s="54">
        <f t="shared" si="0"/>
        <v>0</v>
      </c>
    </row>
    <row r="15" spans="1:6" ht="15.75" customHeight="1">
      <c r="A15" s="683" t="s">
        <v>484</v>
      </c>
      <c r="B15" s="679">
        <v>635</v>
      </c>
      <c r="C15" s="388" t="s">
        <v>469</v>
      </c>
      <c r="D15" s="27"/>
      <c r="E15" s="27">
        <v>635</v>
      </c>
      <c r="F15" s="54">
        <f t="shared" si="0"/>
        <v>0</v>
      </c>
    </row>
    <row r="16" spans="1:6" ht="15.75" customHeight="1">
      <c r="A16" s="683" t="s">
        <v>485</v>
      </c>
      <c r="B16" s="679">
        <v>1016</v>
      </c>
      <c r="C16" s="388" t="s">
        <v>469</v>
      </c>
      <c r="D16" s="27"/>
      <c r="E16" s="27">
        <v>1016</v>
      </c>
      <c r="F16" s="54">
        <f t="shared" si="0"/>
        <v>0</v>
      </c>
    </row>
    <row r="17" spans="1:6" ht="15.75" customHeight="1">
      <c r="A17" s="684" t="s">
        <v>486</v>
      </c>
      <c r="B17" s="679">
        <v>1651</v>
      </c>
      <c r="C17" s="388" t="s">
        <v>469</v>
      </c>
      <c r="D17" s="27"/>
      <c r="E17" s="27">
        <v>1651</v>
      </c>
      <c r="F17" s="54">
        <f t="shared" si="0"/>
        <v>0</v>
      </c>
    </row>
    <row r="18" spans="1:6" ht="15.75" customHeight="1">
      <c r="A18" s="683" t="s">
        <v>487</v>
      </c>
      <c r="B18" s="679">
        <v>762</v>
      </c>
      <c r="C18" s="388" t="s">
        <v>469</v>
      </c>
      <c r="D18" s="27"/>
      <c r="E18" s="27">
        <v>762</v>
      </c>
      <c r="F18" s="54">
        <f t="shared" si="0"/>
        <v>0</v>
      </c>
    </row>
    <row r="19" spans="1:6" ht="15.75" customHeight="1">
      <c r="A19" s="684" t="s">
        <v>488</v>
      </c>
      <c r="B19" s="679">
        <v>300</v>
      </c>
      <c r="C19" s="388" t="s">
        <v>469</v>
      </c>
      <c r="D19" s="27"/>
      <c r="E19" s="27">
        <v>300</v>
      </c>
      <c r="F19" s="54">
        <f t="shared" si="0"/>
        <v>0</v>
      </c>
    </row>
    <row r="20" spans="1:6" ht="15.75" customHeight="1">
      <c r="A20" s="686" t="s">
        <v>489</v>
      </c>
      <c r="B20" s="680">
        <v>6422</v>
      </c>
      <c r="C20" s="390" t="s">
        <v>469</v>
      </c>
      <c r="D20" s="61"/>
      <c r="E20" s="61">
        <v>6422</v>
      </c>
      <c r="F20" s="54">
        <f t="shared" si="0"/>
        <v>0</v>
      </c>
    </row>
    <row r="21" spans="1:6" ht="26.25" customHeight="1">
      <c r="A21" s="686" t="s">
        <v>481</v>
      </c>
      <c r="B21" s="707">
        <v>1943</v>
      </c>
      <c r="C21" s="390" t="s">
        <v>469</v>
      </c>
      <c r="D21" s="61"/>
      <c r="E21" s="708">
        <v>1943</v>
      </c>
      <c r="F21" s="62">
        <f t="shared" si="0"/>
        <v>0</v>
      </c>
    </row>
    <row r="22" spans="1:6" ht="15.75" customHeight="1" thickBot="1">
      <c r="A22" s="580"/>
      <c r="B22" s="681"/>
      <c r="C22" s="389"/>
      <c r="D22" s="28"/>
      <c r="E22" s="28"/>
      <c r="F22" s="56">
        <f t="shared" si="0"/>
        <v>0</v>
      </c>
    </row>
    <row r="23" spans="1:6" s="59" customFormat="1" ht="18" customHeight="1" thickBot="1">
      <c r="A23" s="164" t="s">
        <v>65</v>
      </c>
      <c r="B23" s="57">
        <f>SUM(B5:B22)</f>
        <v>260126</v>
      </c>
      <c r="C23" s="117"/>
      <c r="D23" s="57">
        <f>SUM(D5:D22)</f>
        <v>91922</v>
      </c>
      <c r="E23" s="57">
        <f>SUM(E5:E22)</f>
        <v>168204</v>
      </c>
      <c r="F23" s="58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300" verticalDpi="300" orientation="landscape" paperSize="9" r:id="rId1"/>
  <headerFooter alignWithMargins="0">
    <oddHeader>&amp;R&amp;"Times New Roman CE,Félkövér dőlt"&amp;11 9. melléklet a  12/2014. 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2014-05-05T11:36:31Z</cp:lastPrinted>
  <dcterms:created xsi:type="dcterms:W3CDTF">1999-10-30T10:30:45Z</dcterms:created>
  <dcterms:modified xsi:type="dcterms:W3CDTF">2014-05-05T14:00:19Z</dcterms:modified>
  <cp:category/>
  <cp:version/>
  <cp:contentType/>
  <cp:contentStatus/>
</cp:coreProperties>
</file>