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tabRatio="596" firstSheet="10" activeTab="18"/>
  </bookViews>
  <sheets>
    <sheet name="1_tabla" sheetId="1" r:id="rId1"/>
    <sheet name="Intsbev" sheetId="2" r:id="rId2"/>
    <sheet name="Intbev" sheetId="3" r:id="rId3"/>
    <sheet name="Intkiad" sheetId="4" r:id="rId4"/>
    <sheet name="5a" sheetId="5" r:id="rId5"/>
    <sheet name="Szakf_" sheetId="6" r:id="rId6"/>
    <sheet name="bevössz" sheetId="7" r:id="rId7"/>
    <sheet name="felhalm" sheetId="8" r:id="rId8"/>
    <sheet name="segély" sheetId="9" r:id="rId9"/>
    <sheet name="normatíva" sheetId="10" r:id="rId10"/>
    <sheet name="vagyon" sheetId="11" r:id="rId11"/>
    <sheet name="pénzmar" sheetId="12" r:id="rId12"/>
    <sheet name="Mérleg" sheetId="13" r:id="rId13"/>
    <sheet name="pénzforg" sheetId="14" r:id="rId14"/>
    <sheet name="eredm" sheetId="15" r:id="rId15"/>
    <sheet name="CKÖ" sheetId="16" r:id="rId16"/>
    <sheet name="hitel" sheetId="17" r:id="rId17"/>
    <sheet name="tám" sheetId="18" r:id="rId18"/>
    <sheet name="részletes mérleg" sheetId="19" r:id="rId19"/>
  </sheets>
  <externalReferences>
    <externalReference r:id="rId22"/>
  </externalReferences>
  <definedNames>
    <definedName name="_xlnm.Print_Area" localSheetId="1">'Intsbev'!$A:$IV</definedName>
  </definedNames>
  <calcPr fullCalcOnLoad="1"/>
</workbook>
</file>

<file path=xl/sharedStrings.xml><?xml version="1.0" encoding="utf-8"?>
<sst xmlns="http://schemas.openxmlformats.org/spreadsheetml/2006/main" count="1243" uniqueCount="830">
  <si>
    <t>adatok: eFt-ban</t>
  </si>
  <si>
    <t>Megnevezés</t>
  </si>
  <si>
    <t>Teljesítés</t>
  </si>
  <si>
    <t>Eredeti</t>
  </si>
  <si>
    <t>Módosított</t>
  </si>
  <si>
    <t>2. számú melléklet</t>
  </si>
  <si>
    <t xml:space="preserve">     Alaptev. bev.</t>
  </si>
  <si>
    <t xml:space="preserve">  Felhalmozási bev.</t>
  </si>
  <si>
    <t xml:space="preserve">     Pe. átv. műk.</t>
  </si>
  <si>
    <t xml:space="preserve">       Pe. átv. fejl.</t>
  </si>
  <si>
    <t xml:space="preserve">   Bevételek össz.</t>
  </si>
  <si>
    <t>Ered.</t>
  </si>
  <si>
    <t>Mód.</t>
  </si>
  <si>
    <t>Telj.</t>
  </si>
  <si>
    <t>Függő</t>
  </si>
  <si>
    <t>Összesen:</t>
  </si>
  <si>
    <t>előirányzat</t>
  </si>
  <si>
    <t>Az intézményi költségvetési kiadások</t>
  </si>
  <si>
    <t>Intézm.</t>
  </si>
  <si>
    <t>Állami</t>
  </si>
  <si>
    <t>Szem. jutt.</t>
  </si>
  <si>
    <t>Szem. jutt. jár.</t>
  </si>
  <si>
    <t>Dologi kiad.</t>
  </si>
  <si>
    <t>Felhalm. kiad.</t>
  </si>
  <si>
    <t>Felújítások</t>
  </si>
  <si>
    <t xml:space="preserve">Átf. </t>
  </si>
  <si>
    <t>Előir. összesen</t>
  </si>
  <si>
    <t>megnev.</t>
  </si>
  <si>
    <t>hozzáj.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</si>
  <si>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</si>
  <si>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</si>
  <si>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</si>
  <si>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</si>
  <si>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</si>
  <si>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</si>
  <si>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</si>
  <si>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</si>
  <si>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</si>
  <si>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</si>
  <si>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</si>
  <si>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4. sz. melléklet </t>
  </si>
  <si>
    <t xml:space="preserve">Mód. </t>
  </si>
  <si>
    <t>Er.</t>
  </si>
  <si>
    <t>előir.</t>
  </si>
  <si>
    <t>Városi Kincstár</t>
  </si>
  <si>
    <t>Tv Ált Isk.</t>
  </si>
  <si>
    <t>Támog. pe. átad.</t>
  </si>
  <si>
    <t>Ped. Sz.</t>
  </si>
  <si>
    <t>Zeneisk.</t>
  </si>
  <si>
    <t xml:space="preserve">  Városi Kincstár</t>
  </si>
  <si>
    <t xml:space="preserve">  Egyesített Óvodai Int.</t>
  </si>
  <si>
    <t xml:space="preserve">  Pedagógiai Szakszolg.</t>
  </si>
  <si>
    <t xml:space="preserve">  Tiszavasvári Ált. Isk.</t>
  </si>
  <si>
    <t xml:space="preserve">  Műv. Központ és Könyvtár</t>
  </si>
  <si>
    <t xml:space="preserve">  Zeneiskola</t>
  </si>
  <si>
    <t xml:space="preserve">  Sportközpont</t>
  </si>
  <si>
    <t>1. számú melléklet</t>
  </si>
  <si>
    <t>Előirányzat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</si>
  <si>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</si>
  <si>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</si>
  <si>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</si>
  <si>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</si>
  <si>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</si>
  <si>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bevételek</t>
  </si>
  <si>
    <t>- felhalmozási kiadások</t>
  </si>
  <si>
    <t>- pénzeszk. átv. működésre</t>
  </si>
  <si>
    <t>- felújítás</t>
  </si>
  <si>
    <t>- pénzeszk. átv. felhalmozásra</t>
  </si>
  <si>
    <t>- tám., befiz., átadás</t>
  </si>
  <si>
    <t>- pénzforg. nélk. bevételek</t>
  </si>
  <si>
    <t>- függő kiadások</t>
  </si>
  <si>
    <t xml:space="preserve"> - függő bevételek</t>
  </si>
  <si>
    <t>I. Összesen:</t>
  </si>
  <si>
    <t>II. Önkormányzati bevételek</t>
  </si>
  <si>
    <t>II. Önkormányzati kiadások</t>
  </si>
  <si>
    <t>- működési bevételek</t>
  </si>
  <si>
    <t>- felhalm. és tőke jell. bev.</t>
  </si>
  <si>
    <t>- önkormányzat támogatása</t>
  </si>
  <si>
    <t>- támogatások, befiz., átad.</t>
  </si>
  <si>
    <t>- kölcsönök nyújtása</t>
  </si>
  <si>
    <t>- kölcsönök visszatérülése</t>
  </si>
  <si>
    <t>- pénzforg. nélk. kiadások</t>
  </si>
  <si>
    <t>- rövid lej. hitelfelv. halmozott</t>
  </si>
  <si>
    <t>- rövid lejáratú hitel visszafiz.</t>
  </si>
  <si>
    <t>- értékpapír eladás halmozott</t>
  </si>
  <si>
    <t>- felhalm. és hosszú  lej. hitel</t>
  </si>
  <si>
    <t>II. Összesen:</t>
  </si>
  <si>
    <t>- függő bevételek</t>
  </si>
  <si>
    <t>- függő kiadás</t>
  </si>
  <si>
    <t>I-II. Önkorm. mindösszesen:</t>
  </si>
  <si>
    <t>I-II. Önkorm. mindösszesen.</t>
  </si>
  <si>
    <t xml:space="preserve">B E V É T E L E K </t>
  </si>
  <si>
    <t xml:space="preserve">K I A D Á S O K </t>
  </si>
  <si>
    <t xml:space="preserve"> előirányzat</t>
  </si>
  <si>
    <t>Kisegítő mezőgazdasági szolgáltatás</t>
  </si>
  <si>
    <t>Helyi közutak, hidak, alagutak létesítése, felújítása</t>
  </si>
  <si>
    <t>Épületek fenntartása, korszerűsítése</t>
  </si>
  <si>
    <t>Saját, vagy bérelt ingatlan hasznosítása</t>
  </si>
  <si>
    <t>Területi igazgatási szervek tevékenysége</t>
  </si>
  <si>
    <t>Ökormányzatok és többc. kist. társ. igazg. tevékenysége</t>
  </si>
  <si>
    <t>Helyi kisebbségi önkormányzatok igazgatási tev.</t>
  </si>
  <si>
    <t>Országgyűlési képviselő választás</t>
  </si>
  <si>
    <t>Önkormányzati képviselő választás</t>
  </si>
  <si>
    <t>Máshová nem sorolható szerv. tev. (Kistérs. Társ.)</t>
  </si>
  <si>
    <t>Polgári Védelmi tevékenység</t>
  </si>
  <si>
    <t>Önkorm. és többcélú kist. társ. kis. szolg.</t>
  </si>
  <si>
    <t>Város- és községgazdálkodás</t>
  </si>
  <si>
    <t>Település vízellátása</t>
  </si>
  <si>
    <t>Közvilágítási feladatok</t>
  </si>
  <si>
    <t>Önkormányzatok és többc. kist. társ. elszámolásai</t>
  </si>
  <si>
    <t>Önkorm. és többc. kist. társ. feladatra nem terv. elszám.</t>
  </si>
  <si>
    <t>Finanszírozási műveletek elszámolása</t>
  </si>
  <si>
    <t>Általános iskolai nappali rendszerű nevelés, oktatás</t>
  </si>
  <si>
    <t>Egészségügyi ellátás egyéb feladatai</t>
  </si>
  <si>
    <t>Állategészségügyi tevékenység</t>
  </si>
  <si>
    <t>Egyéb szociális és gyermekjóléti szolgáltatás</t>
  </si>
  <si>
    <t>Rendszeres szociális pénzbeli ellátások</t>
  </si>
  <si>
    <t>Rendszeres gyermekvédelmi ellátások</t>
  </si>
  <si>
    <t>Munkanélküli ellátások</t>
  </si>
  <si>
    <t>Eseti pénzbeli ellátások</t>
  </si>
  <si>
    <t>Eseti pénzbeli gyermekvédelmi ellátások</t>
  </si>
  <si>
    <t>Szennyvízelvezetés és -kezelés</t>
  </si>
  <si>
    <t>Település hulladékkezelése, köztisztasági tevékenység</t>
  </si>
  <si>
    <t>Máshová nem sorolt kulturális tevékenység</t>
  </si>
  <si>
    <t>Máshová nem sorolt sporttevékenység</t>
  </si>
  <si>
    <t>Temetkezés és ehhez kapcsolódó szolgáltatás</t>
  </si>
  <si>
    <t>Családi ünnepek szervezése</t>
  </si>
  <si>
    <t>- Le: intézményi támogatás</t>
  </si>
  <si>
    <t>ÖSSZESEN:</t>
  </si>
  <si>
    <t>5/a sz. melléklet</t>
  </si>
  <si>
    <t>Műk. kiad. össz.</t>
  </si>
  <si>
    <t>Megnev.</t>
  </si>
  <si>
    <t>Telj.%-a</t>
  </si>
  <si>
    <t>Telj.   %-a</t>
  </si>
  <si>
    <t>Ökormányzatok és többc. kist. társ. igazg. tev.</t>
  </si>
  <si>
    <t>Helyi önkormányzati képviselő választás</t>
  </si>
  <si>
    <t>Önk. és többc. kist. társ. feladatra nem terv. elszám.</t>
  </si>
  <si>
    <t>Település hulladékkezelése, köztisztasági tev.</t>
  </si>
  <si>
    <t>6. számú melléklet</t>
  </si>
  <si>
    <t xml:space="preserve">A polgármesteri hivatal bevételeinek összetétele </t>
  </si>
  <si>
    <t>Működési bevételek</t>
  </si>
  <si>
    <t>1.</t>
  </si>
  <si>
    <t>Intézményi működési bevételek</t>
  </si>
  <si>
    <t>- intézményi tevékenységek bevételei</t>
  </si>
  <si>
    <t>- kamatbevételek</t>
  </si>
  <si>
    <t>- felhalmozási ÁFA-visszatérülés</t>
  </si>
  <si>
    <t>2.</t>
  </si>
  <si>
    <t>Sajátos működési bevételek</t>
  </si>
  <si>
    <t>- helyi adók</t>
  </si>
  <si>
    <t>- SZJA átengedett</t>
  </si>
  <si>
    <t>- gépjárműadó</t>
  </si>
  <si>
    <t>- környezetvédelmi bírság</t>
  </si>
  <si>
    <t>- bérleti díjak</t>
  </si>
  <si>
    <t>Önkormányzati műk. bev. összesen</t>
  </si>
  <si>
    <t>Felhalmozási és tőke jellegű bevételek</t>
  </si>
  <si>
    <t>- ingatlanértékesítés</t>
  </si>
  <si>
    <t>- földértékesítés</t>
  </si>
  <si>
    <t>- lakásértékesítés</t>
  </si>
  <si>
    <t>- pénzügyi befektetések bevételei</t>
  </si>
  <si>
    <t>Támogatások</t>
  </si>
  <si>
    <t>Normatív támogatások</t>
  </si>
  <si>
    <t>Normatív kötött felhasználású tám.</t>
  </si>
  <si>
    <t>3.</t>
  </si>
  <si>
    <t>Központosított, egyéb közp. előir.</t>
  </si>
  <si>
    <t>4.</t>
  </si>
  <si>
    <t>ÖNHIKI és egyéb támogatás</t>
  </si>
  <si>
    <t>5.</t>
  </si>
  <si>
    <t>Önkormányzat kv-i támogatása</t>
  </si>
  <si>
    <t>Kiegészítések, visszatérülések</t>
  </si>
  <si>
    <t>Pénzeszköz-átvételek</t>
  </si>
  <si>
    <t>Működésre</t>
  </si>
  <si>
    <t>Felhalmozásra</t>
  </si>
  <si>
    <t>Támogatások, pe. átvételek</t>
  </si>
  <si>
    <t>Hitelek</t>
  </si>
  <si>
    <t>Kölcsönök visszatérülése</t>
  </si>
  <si>
    <t>Hitelfelvétel államháztart. kívülről műk.-re</t>
  </si>
  <si>
    <t>Hosszú lejáratú hitelfelvétel pü.-i váll.-tól</t>
  </si>
  <si>
    <t>Önkormányzati bevételek összesen</t>
  </si>
  <si>
    <t>7. sz. melléklet</t>
  </si>
  <si>
    <t>kiadásainak teljesítése</t>
  </si>
  <si>
    <t>F e l ú j í t á s</t>
  </si>
  <si>
    <t>Helyi közutak létesítése, felújítása</t>
  </si>
  <si>
    <t xml:space="preserve">Saját, vagy bérelt ingatlan hasznosítása </t>
  </si>
  <si>
    <t>Önkormányzat igazgatási tevékenysége</t>
  </si>
  <si>
    <t>Máshová nem sorolható szervek tevékenysége</t>
  </si>
  <si>
    <t>Szennyvízelvezetés- és kezelés</t>
  </si>
  <si>
    <t>Máshová nem sorolható kulturális tevékenység</t>
  </si>
  <si>
    <t>8. sz. melléklet</t>
  </si>
  <si>
    <t>A rendszeres és eseti segélyek részletezése</t>
  </si>
  <si>
    <t>Rendszeres pénzbeli ellátások</t>
  </si>
  <si>
    <t>- időskorúak járadéka</t>
  </si>
  <si>
    <t>- nem foglalkoztatott személyek rendsz. szoc.segélye</t>
  </si>
  <si>
    <t>- rendszeres szociális segély</t>
  </si>
  <si>
    <t>- ápolási díj – normatív</t>
  </si>
  <si>
    <t>- rendszeres gyermekvédelmi támogatás</t>
  </si>
  <si>
    <t>Rendszeres pénzbeli ellátások összesen:</t>
  </si>
  <si>
    <t>- átmeneti segély gyermek</t>
  </si>
  <si>
    <t>- közköltséges temetés</t>
  </si>
  <si>
    <t>- közgyógyellátás</t>
  </si>
  <si>
    <t>- lakásfenntartási támogatás-normatív</t>
  </si>
  <si>
    <t>Eseti pénzbeli ellátások összesen:</t>
  </si>
  <si>
    <t>10. sz. melléklet</t>
  </si>
  <si>
    <t>V A G Y O N K I M U T A T Á S</t>
  </si>
  <si>
    <t xml:space="preserve">E S Z K Ö Z Ö K </t>
  </si>
  <si>
    <t xml:space="preserve">F O R R Á S O K </t>
  </si>
  <si>
    <t>Intézmény megnevezése</t>
  </si>
  <si>
    <t>Immater. javak</t>
  </si>
  <si>
    <t>Tárgyi eszközök</t>
  </si>
  <si>
    <t>Befekt. pénzügyi eszközök</t>
  </si>
  <si>
    <t>Üzemelt. átadott eszközök</t>
  </si>
  <si>
    <t>Befekt. eszközök összesen</t>
  </si>
  <si>
    <t>Forgó- eszközök</t>
  </si>
  <si>
    <t>Eszközök összesen</t>
  </si>
  <si>
    <t>Saját  tőke</t>
  </si>
  <si>
    <t>Tartalékok</t>
  </si>
  <si>
    <t>Kötele- zettségek</t>
  </si>
  <si>
    <t>Források összesen</t>
  </si>
  <si>
    <t>Polgármesteri Hivatal</t>
  </si>
  <si>
    <t>Önkormányzat összesen</t>
  </si>
  <si>
    <t>11. számú melléklet</t>
  </si>
  <si>
    <t>Pénzmaradvány-kimutatás az</t>
  </si>
  <si>
    <t>önállóan gazdálkodó költségvetési szerveknél</t>
  </si>
  <si>
    <t>Záró</t>
  </si>
  <si>
    <t>Aktív és</t>
  </si>
  <si>
    <t>Tárgyévi</t>
  </si>
  <si>
    <t>Befizetés</t>
  </si>
  <si>
    <t>Befizetések</t>
  </si>
  <si>
    <t>Kiuta-</t>
  </si>
  <si>
    <t>Költségv.</t>
  </si>
  <si>
    <t>Auditálási</t>
  </si>
  <si>
    <t>pénzkészl.</t>
  </si>
  <si>
    <t>passzív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</si>
  <si>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</si>
  <si>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</si>
  <si>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</si>
  <si>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</si>
  <si>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</si>
  <si>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</si>
  <si>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</si>
  <si>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tám. miatt</t>
  </si>
  <si>
    <t>tám.</t>
  </si>
  <si>
    <t>Intézmények összesen:</t>
  </si>
  <si>
    <t>Önkormányzat összesen:</t>
  </si>
  <si>
    <t xml:space="preserve">Egyszerűsített mérleg </t>
  </si>
  <si>
    <t>ESZKÖZÖK</t>
  </si>
  <si>
    <t>FORRÁSOK</t>
  </si>
  <si>
    <t>Állományi érték</t>
  </si>
  <si>
    <t xml:space="preserve">Tárgyévi </t>
  </si>
  <si>
    <t>Előző év</t>
  </si>
  <si>
    <t>Tárgyév</t>
  </si>
  <si>
    <t>auditált</t>
  </si>
  <si>
    <t>egysz. besz.</t>
  </si>
  <si>
    <t>záróadatai</t>
  </si>
  <si>
    <t>A./ Befektetett eszközök</t>
  </si>
  <si>
    <t>D./ Saját tőke</t>
  </si>
  <si>
    <t xml:space="preserve">      I. Immateriális javak</t>
  </si>
  <si>
    <t xml:space="preserve">      1./ Induló tőke</t>
  </si>
  <si>
    <t xml:space="preserve">     II. Tárgyi eszközök</t>
  </si>
  <si>
    <t xml:space="preserve">      2./ Tőkeváltozások</t>
  </si>
  <si>
    <t xml:space="preserve">    III. Befektetett pü.-i eszk.</t>
  </si>
  <si>
    <t xml:space="preserve">    IV. Üzemeltetésre, kezelésre</t>
  </si>
  <si>
    <t>E./ Tartalékok</t>
  </si>
  <si>
    <t xml:space="preserve">          átadott eszközök</t>
  </si>
  <si>
    <t xml:space="preserve">      I. Költségvetési tartalékok</t>
  </si>
  <si>
    <t xml:space="preserve">     II. Vállalkozási tartalékok</t>
  </si>
  <si>
    <t>B./ Forgóeszközök</t>
  </si>
  <si>
    <t xml:space="preserve">      I. Készletek</t>
  </si>
  <si>
    <t>F./ Kötelezettségek</t>
  </si>
  <si>
    <t xml:space="preserve">     II. Követelések</t>
  </si>
  <si>
    <t xml:space="preserve">      I. Hosszú lejáratú kötelezetts.</t>
  </si>
  <si>
    <t xml:space="preserve">    III. Értékpapírok</t>
  </si>
  <si>
    <t xml:space="preserve">     II. Rövid lejáratú kötelezetts.</t>
  </si>
  <si>
    <t xml:space="preserve">    IV. Pénzeszközök</t>
  </si>
  <si>
    <t xml:space="preserve">    III. Egyéb passzív pénzügyi</t>
  </si>
  <si>
    <t xml:space="preserve">     V. Egyéb aktív pénzügyi</t>
  </si>
  <si>
    <t xml:space="preserve">          elszámolások</t>
  </si>
  <si>
    <t>ESZKÖZÖK ÖSSZESEN:</t>
  </si>
  <si>
    <t>FORRÁSOK ÖSSZESEN:</t>
  </si>
  <si>
    <t>foglaltak szerint állította össze.</t>
  </si>
  <si>
    <t>Az egyszerűsített éves költségvetési beszámoló az Önkormányzat vagyoni, pénzügyi és jövedelmi helyzetéről megbízható és valós képet ad.</t>
  </si>
  <si>
    <t>László András</t>
  </si>
  <si>
    <t>könyvvizsgáló (ig. sz. 001992)</t>
  </si>
  <si>
    <t>13. sz. melléklet</t>
  </si>
  <si>
    <t>Egyszerűsített éves pénzforgalmi jelentés</t>
  </si>
  <si>
    <t>Sorsz.</t>
  </si>
  <si>
    <t>01</t>
  </si>
  <si>
    <t>Személyi juttatások</t>
  </si>
  <si>
    <t>02</t>
  </si>
  <si>
    <t>Munkaadókat terhelő járulékok</t>
  </si>
  <si>
    <t>03</t>
  </si>
  <si>
    <t>Dologi és egyéb folyó kiadások</t>
  </si>
  <si>
    <t>04</t>
  </si>
  <si>
    <t>Végleges pézeszközátadás, egyéb támogatás</t>
  </si>
  <si>
    <t>05</t>
  </si>
  <si>
    <t>Ellátottak juttatásai</t>
  </si>
  <si>
    <t>06</t>
  </si>
  <si>
    <t>Felújítás</t>
  </si>
  <si>
    <t>07</t>
  </si>
  <si>
    <t>Felhalmozási kiadások</t>
  </si>
  <si>
    <t>08</t>
  </si>
  <si>
    <t>09</t>
  </si>
  <si>
    <t>Hitelek és kölcsönök kiadásai</t>
  </si>
  <si>
    <t>10</t>
  </si>
  <si>
    <t>11</t>
  </si>
  <si>
    <t>Pénzforgalom nélküli kiadások</t>
  </si>
  <si>
    <t>Kiegyenlítő, függő, átfutó kiadások</t>
  </si>
  <si>
    <t>Önkormányzatok sajátos működési bevételei</t>
  </si>
  <si>
    <t>Támogatások, kiegészítések és átvett pénzeszközök</t>
  </si>
  <si>
    <t>Hitelek, kölcsönök bevételei</t>
  </si>
  <si>
    <t>Értékpapírok bevételei</t>
  </si>
  <si>
    <t>Pénzforgalom nélküli bevételek</t>
  </si>
  <si>
    <t>Kiegyenlítő, függő, átfutó bevételek</t>
  </si>
  <si>
    <t>Költsvet. bev. és kiad. különbsége</t>
  </si>
  <si>
    <t>Finanszírozási műveletek eredménye</t>
  </si>
  <si>
    <t>Aktív és passzív pénzügyi műveletek ereménye</t>
  </si>
  <si>
    <t>14. sz. melléklet</t>
  </si>
  <si>
    <t>Az egyszerűsített pénzmaradvány-kimutatás</t>
  </si>
  <si>
    <t>Auditálási eltérések</t>
  </si>
  <si>
    <t>Tárgyév egysz. besz. audit. záróadatok</t>
  </si>
  <si>
    <t>Záró pénzkészlet</t>
  </si>
  <si>
    <t>Egyéb aktív és passzív pénzügyi elszámolások összevont záróegyenlege</t>
  </si>
  <si>
    <t>Vállalkozási tevékenység pénzforg. eredménye (-)</t>
  </si>
  <si>
    <t>Tárgyévi helyesbített pénzmaradvány (1 ± 2 - 3 - 4)</t>
  </si>
  <si>
    <t>6.</t>
  </si>
  <si>
    <t>Finanszírozásból származó korrekciók (+,-)</t>
  </si>
  <si>
    <t>7.</t>
  </si>
  <si>
    <t>Költségvetési támogatás kiutalatlan tám.miatt</t>
  </si>
  <si>
    <t>módosító tételek (+,-)</t>
  </si>
  <si>
    <t>8.</t>
  </si>
  <si>
    <t>Váll.tev. eredményéből alaptev. ellát.-ra felhaszn. összeg</t>
  </si>
  <si>
    <t>9.</t>
  </si>
  <si>
    <t>Ktsgv-i pénzmaradványt külön jogsz.alapján mód. tétel (+,-)</t>
  </si>
  <si>
    <t>10.</t>
  </si>
  <si>
    <t>11.</t>
  </si>
  <si>
    <t>10-ből egészségbizt. alapból folyósított pénzeszk. maradványa</t>
  </si>
  <si>
    <t>12.</t>
  </si>
  <si>
    <t>10-ből kötelezettséggel terhelt pénzmaradvány</t>
  </si>
  <si>
    <t>13.</t>
  </si>
  <si>
    <t>10-ből szabad pénzmaradvány</t>
  </si>
  <si>
    <r>
      <t>Módosított pénzmaradvány (5 ± 6 ± 7 + 8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9)</t>
    </r>
  </si>
  <si>
    <t>15. sz. melléklet</t>
  </si>
  <si>
    <t>Tiszavasvári Város Cigány Kisebbségi Önkormányzata</t>
  </si>
  <si>
    <t>Pénzeszköz-átadás államházt.-on kívülre</t>
  </si>
  <si>
    <t>Képviselők juttatásai</t>
  </si>
  <si>
    <t>TB- járulék</t>
  </si>
  <si>
    <t>Egészségügyi hozzájárulás</t>
  </si>
  <si>
    <t>Irodaszer, nyomtatvány beszerzés</t>
  </si>
  <si>
    <t xml:space="preserve">Könyv, folyóirat, egyéb inf. hord. </t>
  </si>
  <si>
    <t>Kisértékű tárgyi eszk.és szell.term. besz.</t>
  </si>
  <si>
    <t>Egyéb készletbeszerzés</t>
  </si>
  <si>
    <t>Nem adatátviteli c. távközlési díjak</t>
  </si>
  <si>
    <t>Szállítási szolgáltatás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</si>
  <si>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</si>
  <si>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</si>
  <si>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</si>
  <si>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</si>
  <si>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</si>
  <si>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Bevételek:</t>
  </si>
  <si>
    <t>Állami támogatás</t>
  </si>
  <si>
    <t>Önkormányzati támogatás</t>
  </si>
  <si>
    <t>Költségvetési bevétel összesen:</t>
  </si>
  <si>
    <t>16. számú melléklet</t>
  </si>
  <si>
    <t>A hitelállomány és a hitelek törlesztése</t>
  </si>
  <si>
    <t>Hitelállomány</t>
  </si>
  <si>
    <t>Hiteltörlesztés</t>
  </si>
  <si>
    <t>2009.</t>
  </si>
  <si>
    <r>
      <t xml:space="preserve">Beruházás a 21. sz. iskolába </t>
    </r>
    <r>
      <rPr>
        <i/>
        <sz val="12"/>
        <rFont val="Times New Roman CE"/>
        <family val="1"/>
      </rPr>
      <t>(lejárat:2015.)</t>
    </r>
  </si>
  <si>
    <t>17.sz. melléklet</t>
  </si>
  <si>
    <t>ezer Ft-ban</t>
  </si>
  <si>
    <t>A támogatás adónemenként</t>
  </si>
  <si>
    <t>Adóelen-gedés</t>
  </si>
  <si>
    <t>Adómen-tesség</t>
  </si>
  <si>
    <t>Behajthatat-lanság</t>
  </si>
  <si>
    <t>Összesen</t>
  </si>
  <si>
    <t>összege eFt</t>
  </si>
  <si>
    <t>eFt</t>
  </si>
  <si>
    <t>Gépjárműadó és pótlék</t>
  </si>
  <si>
    <t>Iparűzési adó és pótlék</t>
  </si>
  <si>
    <t>Magánszemélyek komm. adó</t>
  </si>
  <si>
    <t>Eszközök</t>
  </si>
  <si>
    <t>Források</t>
  </si>
  <si>
    <t>Alapítás-átszerv. aktivált érték</t>
  </si>
  <si>
    <t>63.</t>
  </si>
  <si>
    <t>Induló tőke</t>
  </si>
  <si>
    <t>Kísérleti fejlesztés aktivált érték</t>
  </si>
  <si>
    <t>64.</t>
  </si>
  <si>
    <t>Tőkeváltozások</t>
  </si>
  <si>
    <t>Vagyoni értékű jogok</t>
  </si>
  <si>
    <t>65.</t>
  </si>
  <si>
    <t>Értékesítési tartalék</t>
  </si>
  <si>
    <t>Szellemi termékek</t>
  </si>
  <si>
    <t>66.</t>
  </si>
  <si>
    <t>D.)</t>
  </si>
  <si>
    <t>SAJÁT TŐKE ÖSSZESEN</t>
  </si>
  <si>
    <t>Immateriális jav.adott előleg</t>
  </si>
  <si>
    <t>67.</t>
  </si>
  <si>
    <t>Ktgv-i tartalék elszám.</t>
  </si>
  <si>
    <t>Immateriális javak értékhely.</t>
  </si>
  <si>
    <t>68.</t>
  </si>
  <si>
    <t>- tárgyévi ktgv-i tartalék</t>
  </si>
  <si>
    <t>I.</t>
  </si>
  <si>
    <t>Immateriális javak</t>
  </si>
  <si>
    <t>69.</t>
  </si>
  <si>
    <t>- előző évi ktgv-i tartalék</t>
  </si>
  <si>
    <t>Ingatlanok, kapcs. v. jog</t>
  </si>
  <si>
    <t>70.</t>
  </si>
  <si>
    <t>Költségvetési pénzmaradvány</t>
  </si>
  <si>
    <t>Gépek, berendezések, felsz.</t>
  </si>
  <si>
    <t>71.</t>
  </si>
  <si>
    <t>Kiadási megtakarítás</t>
  </si>
  <si>
    <t>Járművek</t>
  </si>
  <si>
    <t>72.</t>
  </si>
  <si>
    <t>Bevételi lemaradás</t>
  </si>
  <si>
    <t>Tenyészállatok</t>
  </si>
  <si>
    <t>73.</t>
  </si>
  <si>
    <t>Előirányzat-maradvány</t>
  </si>
  <si>
    <t>Beruházások, felújítások</t>
  </si>
  <si>
    <t>74.</t>
  </si>
  <si>
    <t>Ktgv-i tartalék összesen</t>
  </si>
  <si>
    <t>Beruházárokra adott előlegek</t>
  </si>
  <si>
    <t>75.</t>
  </si>
  <si>
    <t>Vállalk. tartalék elszám.</t>
  </si>
  <si>
    <t>14.</t>
  </si>
  <si>
    <t>Állami készletek, tartalékok</t>
  </si>
  <si>
    <t>76.</t>
  </si>
  <si>
    <t>- tárgyévi váll. tartalék</t>
  </si>
  <si>
    <t>15.</t>
  </si>
  <si>
    <t>Tárgyi eszközök értékhelyesb.</t>
  </si>
  <si>
    <t>77.</t>
  </si>
  <si>
    <t>- előző évi váll. tartalék</t>
  </si>
  <si>
    <t>16.</t>
  </si>
  <si>
    <t>II.</t>
  </si>
  <si>
    <t>Tárgyi eszközök összesen</t>
  </si>
  <si>
    <t>78.</t>
  </si>
  <si>
    <t>Vállalkozási tev. eredménye</t>
  </si>
  <si>
    <t>17.</t>
  </si>
  <si>
    <t>79.</t>
  </si>
  <si>
    <t>Vállal. tev. kiadási megtak.</t>
  </si>
  <si>
    <t>18.</t>
  </si>
  <si>
    <t>Tartós hit. megtest. értékp.</t>
  </si>
  <si>
    <t>80.</t>
  </si>
  <si>
    <t>Vállal. tev. bev. lemaradása</t>
  </si>
  <si>
    <t>19.</t>
  </si>
  <si>
    <t xml:space="preserve">Tartósan adott kölcsön </t>
  </si>
  <si>
    <t>81.</t>
  </si>
  <si>
    <t>Vállal. tartalék összesen</t>
  </si>
  <si>
    <t>20.</t>
  </si>
  <si>
    <t>Hosszú lejáratú bankbetétek</t>
  </si>
  <si>
    <t>82.</t>
  </si>
  <si>
    <t>E.)</t>
  </si>
  <si>
    <t>TARTALÉKOK ÖSSZ.</t>
  </si>
  <si>
    <t>21.</t>
  </si>
  <si>
    <t>Egyéb hosszú lejáratú köv.</t>
  </si>
  <si>
    <t>83.</t>
  </si>
  <si>
    <t>Hosszú lejáratú kölcsönök</t>
  </si>
  <si>
    <t>22.</t>
  </si>
  <si>
    <t>Befekt.pénzügyi eszk. értékh.</t>
  </si>
  <si>
    <t>84.</t>
  </si>
  <si>
    <t>Tart. fejl. cél kötv. kib.-ból</t>
  </si>
  <si>
    <t>23.</t>
  </si>
  <si>
    <t>III.</t>
  </si>
  <si>
    <t>Befekt. pü-i eszk. össz.</t>
  </si>
  <si>
    <t>85.</t>
  </si>
  <si>
    <t>Tart. műk. célú kötv. kib.-ból</t>
  </si>
  <si>
    <t>24.</t>
  </si>
  <si>
    <t>Üzemeltetésre,kez. átadott eszk.</t>
  </si>
  <si>
    <t>86.</t>
  </si>
  <si>
    <t>Ber. és fejl. célú hitelek</t>
  </si>
  <si>
    <t>25.</t>
  </si>
  <si>
    <t>Koncesszióba adott eszk.</t>
  </si>
  <si>
    <t>87.</t>
  </si>
  <si>
    <t>Műk. célú hosszú lej. hitelek</t>
  </si>
  <si>
    <t>26.</t>
  </si>
  <si>
    <t>Vagyonkezelésbe adott eszk.</t>
  </si>
  <si>
    <t>88.</t>
  </si>
  <si>
    <t xml:space="preserve">Egyéb hosszú lejáratú köt. </t>
  </si>
  <si>
    <t>27.</t>
  </si>
  <si>
    <t>Vagyonkezelésbe vett eszk.</t>
  </si>
  <si>
    <t>89.</t>
  </si>
  <si>
    <t>Hosszú lejáratú köt. össz.</t>
  </si>
  <si>
    <t>28.</t>
  </si>
  <si>
    <t>1-4. értékhelyesbítése</t>
  </si>
  <si>
    <t>90.</t>
  </si>
  <si>
    <t>Rövid lejáratú kölcsönök</t>
  </si>
  <si>
    <t>29.</t>
  </si>
  <si>
    <t>IV.</t>
  </si>
  <si>
    <t xml:space="preserve">Üz., kez. átv. eszk. </t>
  </si>
  <si>
    <t>91.</t>
  </si>
  <si>
    <t>Rövid lejáratú hitelek</t>
  </si>
  <si>
    <t>30.</t>
  </si>
  <si>
    <t>A.)</t>
  </si>
  <si>
    <t>BEF. ESZK. ÖSSZESEN</t>
  </si>
  <si>
    <t>92.</t>
  </si>
  <si>
    <t>Kötelez. (szállító)</t>
  </si>
  <si>
    <t>31.</t>
  </si>
  <si>
    <t>Anyagok</t>
  </si>
  <si>
    <t>93.</t>
  </si>
  <si>
    <t>- tárgyévi szállító köt.</t>
  </si>
  <si>
    <t>32.</t>
  </si>
  <si>
    <t>Bef-len term., félk. term.</t>
  </si>
  <si>
    <t>94.</t>
  </si>
  <si>
    <t>- t. évet köv. év szállítói köt.</t>
  </si>
  <si>
    <t>33.</t>
  </si>
  <si>
    <t>Növendék-, hízó állat</t>
  </si>
  <si>
    <t>95.</t>
  </si>
  <si>
    <t>Egyéb rövid lejáratú köt.</t>
  </si>
  <si>
    <t>34.</t>
  </si>
  <si>
    <t>Késztermékek</t>
  </si>
  <si>
    <t>96.</t>
  </si>
  <si>
    <t>- váltótartozások</t>
  </si>
  <si>
    <t>35.</t>
  </si>
  <si>
    <t>5/a.</t>
  </si>
  <si>
    <t>Áruk közv. szolg.</t>
  </si>
  <si>
    <t>97.</t>
  </si>
  <si>
    <t>-munkavállalókkal szemb. köt.</t>
  </si>
  <si>
    <t>36.</t>
  </si>
  <si>
    <t>5/b.</t>
  </si>
  <si>
    <t>Köv. fejében átv.eszk, készl.</t>
  </si>
  <si>
    <t>98.</t>
  </si>
  <si>
    <t>- ktgv.-sel szemb.köt.</t>
  </si>
  <si>
    <t>37.</t>
  </si>
  <si>
    <t>Készletek összesen</t>
  </si>
  <si>
    <t>99.</t>
  </si>
  <si>
    <t>- ip.adó feltöltés miatti köt.</t>
  </si>
  <si>
    <t>38.</t>
  </si>
  <si>
    <t>Követelés áru sz.</t>
  </si>
  <si>
    <t>100.</t>
  </si>
  <si>
    <t>- helyi adó túlfizetés</t>
  </si>
  <si>
    <t>39.</t>
  </si>
  <si>
    <t>Adósok</t>
  </si>
  <si>
    <t>101.</t>
  </si>
  <si>
    <t>- tám. progr.előleg miatti köt.</t>
  </si>
  <si>
    <t>40.</t>
  </si>
  <si>
    <t>102.</t>
  </si>
  <si>
    <t>- szab. kif. miatti köt.</t>
  </si>
  <si>
    <t>41.</t>
  </si>
  <si>
    <t>Egyéb követelések</t>
  </si>
  <si>
    <t>103.</t>
  </si>
  <si>
    <t>-garancia és kez.váll.-ból köt.</t>
  </si>
  <si>
    <t>42.</t>
  </si>
  <si>
    <t>- kölcsön t. évet köv.év. részl.</t>
  </si>
  <si>
    <t>104.</t>
  </si>
  <si>
    <t>- hosszú lej. kölcs. köv. év törl.</t>
  </si>
  <si>
    <t>43.</t>
  </si>
  <si>
    <t>- hosszú lej. köv.-ből es. részletek</t>
  </si>
  <si>
    <t>105.</t>
  </si>
  <si>
    <t>- felh. célú kötv. köv. év törl.</t>
  </si>
  <si>
    <t>44.</t>
  </si>
  <si>
    <t>- támogatási progr. előlege</t>
  </si>
  <si>
    <t>106.</t>
  </si>
  <si>
    <t>- műk. célú kötv. köv. év törl.</t>
  </si>
  <si>
    <t>45.</t>
  </si>
  <si>
    <t>- tám. progr. szab.talan kif. m. köv.</t>
  </si>
  <si>
    <t>107.</t>
  </si>
  <si>
    <t>- ber. fejl. hit. köv. év törl.</t>
  </si>
  <si>
    <t>46.</t>
  </si>
  <si>
    <t>- gar.kez.váll.-ból szárm. köv.</t>
  </si>
  <si>
    <t>108.</t>
  </si>
  <si>
    <t>- műk. c. h. hit. köv. év törl.</t>
  </si>
  <si>
    <t>47.</t>
  </si>
  <si>
    <t>Követelések összesen</t>
  </si>
  <si>
    <t>109.</t>
  </si>
  <si>
    <t>- egyéb h. l. köt. köv. év törl.</t>
  </si>
  <si>
    <t>48.</t>
  </si>
  <si>
    <t>Egyéb részesedés</t>
  </si>
  <si>
    <t>110.</t>
  </si>
  <si>
    <t>- tárgyévi kv.-t terhelő r.l.köt.</t>
  </si>
  <si>
    <t>49.</t>
  </si>
  <si>
    <t>Forg. célú hitelvisz. értékp.</t>
  </si>
  <si>
    <t>111.</t>
  </si>
  <si>
    <t>- t.évet követő évet t.r.l. köt.</t>
  </si>
  <si>
    <t>50.</t>
  </si>
  <si>
    <t>Értékpapírok összesen</t>
  </si>
  <si>
    <t>112.</t>
  </si>
  <si>
    <t>- egyéb különféle köt.</t>
  </si>
  <si>
    <t>51.</t>
  </si>
  <si>
    <t>Pénztárak, csekkek, betétk.</t>
  </si>
  <si>
    <t>113.</t>
  </si>
  <si>
    <t>Röv. lej. köt. össz.</t>
  </si>
  <si>
    <t>52.</t>
  </si>
  <si>
    <t>Költségvetési bankszámlák</t>
  </si>
  <si>
    <t>114.</t>
  </si>
  <si>
    <t>Ktgv-i passzív függő elszám.</t>
  </si>
  <si>
    <t>53.</t>
  </si>
  <si>
    <t>Elszámolási számlák</t>
  </si>
  <si>
    <t>115.</t>
  </si>
  <si>
    <t>Ktgv-i passzív átfutó elszám.</t>
  </si>
  <si>
    <t>54.</t>
  </si>
  <si>
    <t>Idegen pénzeszközök</t>
  </si>
  <si>
    <t>116.</t>
  </si>
  <si>
    <t>Ktgv-i passzív kiegy. elszám.</t>
  </si>
  <si>
    <t>55.</t>
  </si>
  <si>
    <t>Pénzeszközök összesen</t>
  </si>
  <si>
    <t>117.</t>
  </si>
  <si>
    <t>Ktgv-en kív. passz. pü. elsz.</t>
  </si>
  <si>
    <t>56.</t>
  </si>
  <si>
    <t>Ktgv-i aktív függő elsz.</t>
  </si>
  <si>
    <t>118.</t>
  </si>
  <si>
    <t>- ktgv-en kív. letéti elszám.</t>
  </si>
  <si>
    <t>57.</t>
  </si>
  <si>
    <t>Ktgv-i aktív átfutó elsz.</t>
  </si>
  <si>
    <t>119.</t>
  </si>
  <si>
    <t>- nemzetk. tám. pr.dev.elsz.</t>
  </si>
  <si>
    <t>58.</t>
  </si>
  <si>
    <t>Ktgv-i aktív kiegyenlítő elsz.</t>
  </si>
  <si>
    <t>120.</t>
  </si>
  <si>
    <t>Egyéb passzív elsz.</t>
  </si>
  <si>
    <t>59.</t>
  </si>
  <si>
    <t>Ktgv-en kív. aktív kiegy. elsz.</t>
  </si>
  <si>
    <t>121.</t>
  </si>
  <si>
    <t>F.)</t>
  </si>
  <si>
    <t>KÖTELEZETTS. ÖSSZ.</t>
  </si>
  <si>
    <t>60.</t>
  </si>
  <si>
    <t>V.</t>
  </si>
  <si>
    <t>Egyéb aktív pü-i összesen</t>
  </si>
  <si>
    <t>61.</t>
  </si>
  <si>
    <t>B.)</t>
  </si>
  <si>
    <t>FORGÓESZK. ÖSSZESEN</t>
  </si>
  <si>
    <t>62.</t>
  </si>
  <si>
    <t>ESZKÖZÖK ÖSSZESEN</t>
  </si>
  <si>
    <t>122.</t>
  </si>
  <si>
    <t>FORRÁSOK ÖSSZESEN</t>
  </si>
  <si>
    <r>
      <t xml:space="preserve">Infrastrukturális hitel </t>
    </r>
    <r>
      <rPr>
        <i/>
        <sz val="12"/>
        <rFont val="Times New Roman CE"/>
        <family val="0"/>
      </rPr>
      <t>(lejárat: 2025)</t>
    </r>
  </si>
  <si>
    <t>Egyéb t. részesedés</t>
  </si>
  <si>
    <t xml:space="preserve"> Közvilágítás</t>
  </si>
  <si>
    <t>Támogatás, pénzeszköz átadás</t>
  </si>
  <si>
    <t>rendkívüli gyermekvéd.támogatás</t>
  </si>
  <si>
    <t xml:space="preserve"> közlekedési támogatás</t>
  </si>
  <si>
    <t>talajterhelési díj</t>
  </si>
  <si>
    <t>Forintban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</si>
  <si>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</si>
  <si>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</si>
  <si>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</si>
  <si>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</si>
  <si>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</si>
  <si>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</si>
  <si>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mutatószám</t>
  </si>
  <si>
    <t>állami hozzájárulás</t>
  </si>
  <si>
    <t>Pénzbeli szociális juttatások</t>
  </si>
  <si>
    <t>Átvitel:</t>
  </si>
  <si>
    <t>Áthozat:</t>
  </si>
  <si>
    <t>8 hó szakmai gyak. tanulószerződéssel</t>
  </si>
  <si>
    <t>4 hó szakmai gyak. tanulószerződéssel</t>
  </si>
  <si>
    <t>Kötött felhasználású normatívák összesen:</t>
  </si>
  <si>
    <t>MINDÖSSZESEN:</t>
  </si>
  <si>
    <t xml:space="preserve">    sajátos működési bevétel</t>
  </si>
  <si>
    <t xml:space="preserve">  felújítás</t>
  </si>
  <si>
    <t>Adatátviteli célú távközlési díjak</t>
  </si>
  <si>
    <t>Televízió előfizetés díja</t>
  </si>
  <si>
    <t>Egyéb központi támogatások</t>
  </si>
  <si>
    <t>Pézforgalom nélküli bevétel</t>
  </si>
  <si>
    <t>építéshatósági bírság</t>
  </si>
  <si>
    <t>Tiszavasvári Középiskola</t>
  </si>
  <si>
    <t>Műv. Központ és Könyvtár</t>
  </si>
  <si>
    <t>Hankó L. Zeneiskola</t>
  </si>
  <si>
    <t>Városi Sportközpont</t>
  </si>
  <si>
    <t>F e l h a l m o z á s</t>
  </si>
  <si>
    <t>Polgári védelem</t>
  </si>
  <si>
    <t>Települési hulladékkezelés</t>
  </si>
  <si>
    <t>kereső tev.mellett rendszeres szoc.segély</t>
  </si>
  <si>
    <t>ápolási díj - helyi megállapítás alapján</t>
  </si>
  <si>
    <t>egyéb, az önk.rendeletében megáll.juttatás</t>
  </si>
  <si>
    <t>- lakásfenntartási támogatás-természetben nyújtott</t>
  </si>
  <si>
    <t>lakásfenntartási támogatás-helyi megállapítás</t>
  </si>
  <si>
    <t>Viziközműtársulati hitel-Tiszavasvári</t>
  </si>
  <si>
    <t>Viziközműtársulati hitel-Üdülőterület</t>
  </si>
  <si>
    <t>Kölcsönök nyújtása</t>
  </si>
  <si>
    <t>Felhalmozási pénzeszközátadás</t>
  </si>
  <si>
    <t>12</t>
  </si>
  <si>
    <t>13</t>
  </si>
  <si>
    <t>14</t>
  </si>
  <si>
    <t>15</t>
  </si>
  <si>
    <t>16</t>
  </si>
  <si>
    <t>Részesedés vásárlás</t>
  </si>
  <si>
    <t>Kölcsön visszatérülése</t>
  </si>
  <si>
    <t>17</t>
  </si>
  <si>
    <t>Költsvet. pénzforgalmi kiadások (01+...+10)</t>
  </si>
  <si>
    <t>Finanszírozási kiadások (12+13)</t>
  </si>
  <si>
    <t>Pénzforgalmi kiadások (11+14)</t>
  </si>
  <si>
    <t>KIADÁSOK ÖSSZESEN (15+16+17)</t>
  </si>
  <si>
    <t>Költsvet. pénzforg.bevételek (19+20+21+23+25)</t>
  </si>
  <si>
    <t>Finanszírozási bevételek összesen (27+28)</t>
  </si>
  <si>
    <t>Pénzforgalmi bevételek (26+29)</t>
  </si>
  <si>
    <t>BEVÉTELEK ÖSSZESEN (30+31+32)</t>
  </si>
  <si>
    <t>Gépjármű vásárlási hitel</t>
  </si>
  <si>
    <t>Rövidlejáratú hitel</t>
  </si>
  <si>
    <t>Hankó László Zeneiskola</t>
  </si>
  <si>
    <t>Tv. Középisk.</t>
  </si>
  <si>
    <t>Műv. Közp.</t>
  </si>
  <si>
    <t>Sportközp.</t>
  </si>
  <si>
    <t>Mindössz.:</t>
  </si>
  <si>
    <t>részesedés vásárlás</t>
  </si>
  <si>
    <t>Körzeti igazgatás alap-hozzájárulás</t>
  </si>
  <si>
    <t>Körzeti igazgatás gyámügyi igazgatási fel.</t>
  </si>
  <si>
    <t>Körzeti igazgatás kiegészítő hozzájárulás ép.</t>
  </si>
  <si>
    <t>Lakott külterülettel kapcsolatos feladatok</t>
  </si>
  <si>
    <t>8 hó ált. isk. 4. évfolyam</t>
  </si>
  <si>
    <t>8. hó ált. isk. 7-8. évfolyam</t>
  </si>
  <si>
    <t xml:space="preserve">4 hó ált. isk. 1-2. évfolyam </t>
  </si>
  <si>
    <t>4 hó ált. isk. 3. évfolyam</t>
  </si>
  <si>
    <t>4 hó ált. isk. 4. évfolyam</t>
  </si>
  <si>
    <t>4 hó ált. isk. 5-6. évfolyam</t>
  </si>
  <si>
    <t>8 hó középfokú isk. 11-13. évfolyam</t>
  </si>
  <si>
    <t>4 hó középfokú isk. 9-10. évfolyam</t>
  </si>
  <si>
    <t>8 hó szakképzés elméleti képzés felzárkóztató</t>
  </si>
  <si>
    <t>4 hó szakképzés elméleti képzés felzárkóztató</t>
  </si>
  <si>
    <t>8 hó alapfokú művészetoktatás</t>
  </si>
  <si>
    <t>4 hó alapfokú művészetoktatás</t>
  </si>
  <si>
    <t>8 hó kollégium</t>
  </si>
  <si>
    <t>4 hó kollégium</t>
  </si>
  <si>
    <t>4 hó napközis foglalkozás 1-4. évfolyam</t>
  </si>
  <si>
    <t>4 hó iskolaotthonos oktatás 4. évfolyam</t>
  </si>
  <si>
    <t>4 hó szakmai gyakorlati képzés első évf. k.</t>
  </si>
  <si>
    <t>8 hó szakmai gyakorlati képzés utolsó évf. k.</t>
  </si>
  <si>
    <t>4 hó szakmai gyakorlati képzés utolsó évf. k.</t>
  </si>
  <si>
    <t>8 hó magántanuló sajátos nevelési igényű</t>
  </si>
  <si>
    <t>8 hó két tanítási nyelven folyó oktatás</t>
  </si>
  <si>
    <t>4 hó két tanítási nyelven folyó oktatás</t>
  </si>
  <si>
    <t>8 hó nyelvi előkészítő</t>
  </si>
  <si>
    <t>4 hó nyelvi előkészítő</t>
  </si>
  <si>
    <t>8 hó bejáró tanulók</t>
  </si>
  <si>
    <t>4 hó bejáró tanulók</t>
  </si>
  <si>
    <t>12 hó ingyenes tankönyvellátás</t>
  </si>
  <si>
    <t>12 hó ált. hozzájárulás a tankönyvellátáshoz</t>
  </si>
  <si>
    <t>8 hó pedagógus szakvizsga</t>
  </si>
  <si>
    <t>4 hó pedagógus szakvizsga</t>
  </si>
  <si>
    <t>8 hó pedagógiai szakszolgálat</t>
  </si>
  <si>
    <t xml:space="preserve">Az Önkormányzat  2009. éves költségvetésének teljesítése </t>
  </si>
  <si>
    <t>a …../2010. (IV…..) önk. rendelethez</t>
  </si>
  <si>
    <t>2009.  év</t>
  </si>
  <si>
    <t>a ……./2010.(IV…...) önk. rendelethez</t>
  </si>
  <si>
    <t>a …./2010.(IV…..) önk. rendelethez</t>
  </si>
  <si>
    <t>2009. évi teljesítése</t>
  </si>
  <si>
    <t>A Polgármesteri Hivatal szakfeladatai működési kiadásainak teljesítése 2009. évben</t>
  </si>
  <si>
    <t>a …../2010.(IV…..)önk. rendelethez</t>
  </si>
  <si>
    <t>2009. évben</t>
  </si>
  <si>
    <t>a .../2010.(IV....)önk. rendelethez</t>
  </si>
  <si>
    <t>A 2009. évi költségvetés felhalmozási, felújítási</t>
  </si>
  <si>
    <t>a …./2010.(IV…..)önk. rendelethez</t>
  </si>
  <si>
    <t>a ….../2010.(IV…....)önk. rendelethez</t>
  </si>
  <si>
    <t>12. sz. melléklet a ……./2010.(IV…..)önk. rendelethez</t>
  </si>
  <si>
    <t>Tiszavasvári, 2010. április 22.</t>
  </si>
  <si>
    <t>a …../2010.(IV….)önk. rendelethez</t>
  </si>
  <si>
    <t>2009. évi költségvetésének teljesítése</t>
  </si>
  <si>
    <t>a …./2010.(IV….)önk. rendelethez</t>
  </si>
  <si>
    <t>2009.dec. 31.</t>
  </si>
  <si>
    <t xml:space="preserve"> A Tiszavasvári Önkormányzat 2009. évi közvetett  támogatásai a helyi adóknál</t>
  </si>
  <si>
    <t>a …./2010.(IV....)önk. rendelethez</t>
  </si>
  <si>
    <t xml:space="preserve">Tiszavasvári Város Önkormányzatának 2009. évi mérlege </t>
  </si>
  <si>
    <t>18. sz. melléklet            a …./2010.(IV…..)önk. rendelethez         adatok eFt-ban</t>
  </si>
  <si>
    <t>2009.  évi teljesítése</t>
  </si>
  <si>
    <t>a …./2010.(IV…...)önk. rendelethez</t>
  </si>
  <si>
    <t>Városi Kincstár közmunka</t>
  </si>
  <si>
    <t>Városi Kincstár összesen</t>
  </si>
  <si>
    <t>Városi Kincstár saját</t>
  </si>
  <si>
    <t>Egyesített Óvodai Int.</t>
  </si>
  <si>
    <t>Pedagógiai Szakszolg.</t>
  </si>
  <si>
    <t>Tiszavasvári Ált. Isk.</t>
  </si>
  <si>
    <t>Pedagógiai Szak. Sz.</t>
  </si>
  <si>
    <t>V. K. saját</t>
  </si>
  <si>
    <t>V. K. közm.</t>
  </si>
  <si>
    <t>V.K. össz.:</t>
  </si>
  <si>
    <t>egyéb vagyoni jogok értékesítése</t>
  </si>
  <si>
    <t>Oktatási célok és egyéb feladatok</t>
  </si>
  <si>
    <t>óvodáztatási támogatás</t>
  </si>
  <si>
    <t>rendelkezésre állási támogatás</t>
  </si>
  <si>
    <t xml:space="preserve">  Tiszavasvári Középiskola</t>
  </si>
  <si>
    <t>értékpapír</t>
  </si>
  <si>
    <t>21-ból Önkormányzatok sajátos felhalm. és tőkebev.</t>
  </si>
  <si>
    <t>23-ból Önkormányzatok költségvetési támogatása</t>
  </si>
  <si>
    <t>Forgatási célú pénzügyi műveletek egyenlege</t>
  </si>
  <si>
    <t>Postaköltség</t>
  </si>
  <si>
    <t xml:space="preserve"> hitel törlesztése</t>
  </si>
  <si>
    <t>Az önkormányzat szakfeladatainak bevételei és kiadásai 2009. évben</t>
  </si>
  <si>
    <t>5. sz. melléklet …./2010.(IV…..)önk. rendelethez</t>
  </si>
  <si>
    <t>Beruházási hitel Városi Strandfürdő fejl.</t>
  </si>
  <si>
    <t>A normatív hozzájárulás elszámolása</t>
  </si>
  <si>
    <t xml:space="preserve">               9. sz. melléklet</t>
  </si>
  <si>
    <t>A hozzájárulás jogcíme                                                                                                                (az éves költségvetési törvény szerint)</t>
  </si>
  <si>
    <t>Település-üzemeltetési és igazgatási feladatok (lakosság szám sz.)</t>
  </si>
  <si>
    <t>Közösségi közlekedési feladatok</t>
  </si>
  <si>
    <t>Települési sportfeladatok</t>
  </si>
  <si>
    <t>Körzeti igazgatás okmányiroda műk. kiadásai</t>
  </si>
  <si>
    <t>Körzeti igazgatás térségi normatív hozzáj.</t>
  </si>
  <si>
    <t>Helyi közművelődési és közgyűjteményi fel.</t>
  </si>
  <si>
    <t>8 hó óvoda 1-2. nevelési év</t>
  </si>
  <si>
    <t>8 hó óvoda 3. nevelési év</t>
  </si>
  <si>
    <t>4 hó óvoda 1-3. nevelési év</t>
  </si>
  <si>
    <t>8 hó ált. isk. 1-2. évfolyam</t>
  </si>
  <si>
    <t>8 hó ált. isk. 3. évfolyam</t>
  </si>
  <si>
    <t>8 hó ált. isk. 5-6. évfolyam</t>
  </si>
  <si>
    <t>4 hó ált. isk. 7. évfolyam</t>
  </si>
  <si>
    <t>4 hó ált. isk. 8. évfolyam</t>
  </si>
  <si>
    <t>8 hó középfokú isk. 9-10. évfolyam</t>
  </si>
  <si>
    <t>4 hó középfokú isk. 11. évfolyam</t>
  </si>
  <si>
    <t>4 hó középfokú isk. 12-13. évfolyam</t>
  </si>
  <si>
    <t>8 hó szakképzés elméleti szakisk.,szakközépisk.</t>
  </si>
  <si>
    <t>8 hó napközis foglalkozás 1-4. évfolyam</t>
  </si>
  <si>
    <t>8 hó napközis/tanulószobai f. 5-8. évfolyam</t>
  </si>
  <si>
    <t>8 hó iskolaotthonos oktatás 1-2. évfolyam</t>
  </si>
  <si>
    <t>8 hó iskolaotthonos oktatás 3-4. évfolyam</t>
  </si>
  <si>
    <t>4 hó napközis/tanulószobai f. 5-8. évfolyam</t>
  </si>
  <si>
    <t>4 hó iskolaotthonos oktatás 1-3. évfolyam</t>
  </si>
  <si>
    <t>8 hó gyak. okt. (szakiskola) 9-10. évfolyam</t>
  </si>
  <si>
    <t>8 hó gyak. okt. (szakközépisk.) 9-10. évfolyam</t>
  </si>
  <si>
    <t>4 hó gyak. okt. (szakiskola) 9-10. évfolyam</t>
  </si>
  <si>
    <t>4 hó gyak. okt. (szakközépisk.) 9-10. évfolyam</t>
  </si>
  <si>
    <t xml:space="preserve">8 hó szakmai gyak. képz. egyévfolyamos </t>
  </si>
  <si>
    <t xml:space="preserve">4 hó szakmai gyak. képz. egyévfolyamos </t>
  </si>
  <si>
    <t>8 hó szakmai gyakorlati képzés első évf. k.</t>
  </si>
  <si>
    <t>4 hó magántanuló sajátos nevelési igényű</t>
  </si>
  <si>
    <t>4 hó gyógyped. nevelésből visszahelyezettek</t>
  </si>
  <si>
    <t>8 hó beszéd, enyhe ért. sajátos nev. ig.</t>
  </si>
  <si>
    <t>4 hó beszéd, enyhe ért. sajátos nev. ig.</t>
  </si>
  <si>
    <t>8 hó megismerő f. sajátos nevelési igényű</t>
  </si>
  <si>
    <t>4 hó megismerő f. sajátos nevelési igényű</t>
  </si>
  <si>
    <t>8 hó kizárólag magyar nyelven f. roma kis. n.</t>
  </si>
  <si>
    <t>4 hó kizárólag magyar nyelven f. roma kis. n.</t>
  </si>
  <si>
    <t>8 hó ped. módszerek támogatása műv.</t>
  </si>
  <si>
    <t>4 hó ped. módszerek támogatása műv.</t>
  </si>
  <si>
    <t>12 hó kedvezményes étkeztetés</t>
  </si>
  <si>
    <t>12 hó kedvezményes étkezés kiegészítő hozzájárulás a rendszeres gyermekvédelmi kedvezményben részesülő 5-6. évf. ált. isk. t.</t>
  </si>
  <si>
    <t>8 hó kollégiumi lakhatási feltételek megt.</t>
  </si>
  <si>
    <t>4 hó kollégiumi lakhatási feltételek megt.</t>
  </si>
  <si>
    <t>Feladatmutatóval összef. normatívák összesen</t>
  </si>
  <si>
    <t>4 hó pedagógiai szakszolgálat</t>
  </si>
  <si>
    <t>8 hó diáksporttal kapcsolatos feladatok t.</t>
  </si>
  <si>
    <t>4 hó diáksporttal kapcsolatos feladatok t.</t>
  </si>
  <si>
    <t xml:space="preserve">                               a  /2010.(…..)önk. rendelethez</t>
  </si>
  <si>
    <t>Az Önkormányzat a 2009. évi egyszerűsített éves költségvetési beszámolóját a számviteli törvényben, illetve a 249/2000.(XII.24.) Korm. rendeletben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</si>
</sst>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&quot;Ft&quot;;\-#,##0&quot;Ft&quot;"/>
    <numFmt numFmtId="171" formatCode="#,##0&quot;Ft&quot;;[Red]\-#,##0&quot;Ft&quot;"/>
    <numFmt numFmtId="172" formatCode="#,##0.00&quot;Ft&quot;;\-#,##0.00&quot;Ft&quot;"/>
    <numFmt numFmtId="173" formatCode="#,##0.00&quot;Ft&quot;;[Red]\-#,##0.00&quot;Ft&quot;"/>
    <numFmt numFmtId="174" formatCode="_-* #,##0&quot;Ft&quot;_-;\-* #,##0&quot;Ft&quot;_-;_-* &quot;-&quot;&quot;Ft&quot;_-;_-@_-"/>
    <numFmt numFmtId="175" formatCode="_-* #,##0_F_t_-;\-* #,##0_F_t_-;_-* &quot;-&quot;_F_t_-;_-@_-"/>
    <numFmt numFmtId="176" formatCode="_-* #,##0.00&quot;Ft&quot;_-;\-* #,##0.00&quot;Ft&quot;_-;_-* &quot;-&quot;??&quot;Ft&quot;_-;_-@_-"/>
    <numFmt numFmtId="177" formatCode="_-* #,##0.00_F_t_-;\-* #,##0.00_F_t_-;_-* &quot;-&quot;??_F_t_-;_-@_-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0__"/>
    <numFmt numFmtId="183" formatCode="mmm/\ d\."/>
    <numFmt numFmtId="184" formatCode="0.000"/>
    <numFmt numFmtId="185" formatCode="0;[Red]0"/>
    <numFmt numFmtId="186" formatCode="#&quot;+ &quot;??/??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t&quot;;\-#,##0&quot; Ft&quot;"/>
    <numFmt numFmtId="199" formatCode="#,##0&quot; Ft&quot;;[Red]\-#,##0&quot; Ft&quot;"/>
    <numFmt numFmtId="200" formatCode="#,##0.00&quot; Ft&quot;;\-#,##0.00&quot; Ft&quot;"/>
    <numFmt numFmtId="201" formatCode="#,##0.00&quot; Ft&quot;;[Red]\-#,##0.00&quot; Ft&quot;"/>
    <numFmt numFmtId="202" formatCode="0_ ;[Red]\-0\ "/>
    <numFmt numFmtId="203" formatCode="_-* #,##0.00\ _F_t_-;\-* #,##0.00\ _F_t_-;_-* \-??\ _F_t_-;_-@_-"/>
    <numFmt numFmtId="204" formatCode="_-* #,##0\ _F_t_-;\-* #,##0\ _F_t_-;_-* \-??\ _F_t_-;_-@_-"/>
    <numFmt numFmtId="205" formatCode="mmm\ d/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u val="single"/>
      <sz val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b/>
      <i/>
      <sz val="14"/>
      <name val="MS Sans Serif"/>
      <family val="2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1"/>
      <name val="Times New Roman CE"/>
      <family val="1"/>
    </font>
    <font>
      <u val="single"/>
      <sz val="10"/>
      <name val="Times New Roman CE"/>
      <family val="1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i/>
      <sz val="14"/>
      <name val="Arial CE"/>
      <family val="0"/>
    </font>
    <font>
      <b/>
      <i/>
      <sz val="10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165" fontId="4" fillId="0" borderId="5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2" xfId="0" applyFont="1" applyBorder="1" applyAlignment="1">
      <alignment/>
    </xf>
    <xf numFmtId="0" fontId="7" fillId="0" borderId="0" xfId="0" applyFont="1" applyAlignment="1">
      <alignment horizontal="right"/>
    </xf>
    <xf numFmtId="165" fontId="4" fillId="0" borderId="4" xfId="15" applyNumberFormat="1" applyFont="1" applyBorder="1" applyAlignment="1">
      <alignment/>
    </xf>
    <xf numFmtId="0" fontId="10" fillId="0" borderId="9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4" fillId="0" borderId="19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5" xfId="0" applyNumberFormat="1" applyFont="1" applyBorder="1" applyAlignment="1" quotePrefix="1">
      <alignment/>
    </xf>
    <xf numFmtId="3" fontId="9" fillId="0" borderId="1" xfId="0" applyNumberFormat="1" applyFont="1" applyBorder="1" applyAlignment="1" quotePrefix="1">
      <alignment/>
    </xf>
    <xf numFmtId="0" fontId="6" fillId="0" borderId="27" xfId="0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165" fontId="4" fillId="0" borderId="22" xfId="0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right"/>
    </xf>
    <xf numFmtId="0" fontId="4" fillId="0" borderId="0" xfId="22" applyFont="1">
      <alignment/>
      <protection/>
    </xf>
    <xf numFmtId="1" fontId="4" fillId="0" borderId="0" xfId="17" applyNumberFormat="1" applyFont="1" applyFill="1" applyBorder="1" applyAlignment="1" applyProtection="1">
      <alignment/>
      <protection/>
    </xf>
    <xf numFmtId="10" fontId="4" fillId="0" borderId="0" xfId="22" applyNumberFormat="1" applyFont="1">
      <alignment/>
      <protection/>
    </xf>
    <xf numFmtId="204" fontId="4" fillId="0" borderId="0" xfId="17" applyNumberFormat="1" applyFont="1" applyFill="1" applyBorder="1" applyAlignment="1" applyProtection="1">
      <alignment/>
      <protection/>
    </xf>
    <xf numFmtId="0" fontId="0" fillId="0" borderId="0" xfId="22">
      <alignment/>
      <protection/>
    </xf>
    <xf numFmtId="204" fontId="7" fillId="0" borderId="0" xfId="17" applyNumberFormat="1" applyFont="1" applyFill="1" applyBorder="1" applyAlignment="1" applyProtection="1">
      <alignment horizontal="right"/>
      <protection/>
    </xf>
    <xf numFmtId="204" fontId="7" fillId="0" borderId="0" xfId="17" applyNumberFormat="1" applyFont="1" applyFill="1" applyBorder="1" applyAlignment="1" applyProtection="1">
      <alignment horizontal="center"/>
      <protection/>
    </xf>
    <xf numFmtId="10" fontId="4" fillId="0" borderId="0" xfId="22" applyNumberFormat="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" fontId="8" fillId="0" borderId="0" xfId="17" applyNumberFormat="1" applyFont="1" applyFill="1" applyBorder="1" applyAlignment="1" applyProtection="1">
      <alignment horizontal="center"/>
      <protection/>
    </xf>
    <xf numFmtId="10" fontId="8" fillId="0" borderId="0" xfId="22" applyNumberFormat="1" applyFont="1" applyAlignment="1">
      <alignment horizontal="center"/>
      <protection/>
    </xf>
    <xf numFmtId="204" fontId="8" fillId="0" borderId="0" xfId="17" applyNumberFormat="1" applyFont="1" applyFill="1" applyBorder="1" applyAlignment="1" applyProtection="1">
      <alignment horizontal="center"/>
      <protection/>
    </xf>
    <xf numFmtId="204" fontId="0" fillId="0" borderId="0" xfId="17" applyNumberFormat="1" applyFont="1" applyFill="1" applyBorder="1" applyAlignment="1" applyProtection="1">
      <alignment/>
      <protection/>
    </xf>
    <xf numFmtId="10" fontId="7" fillId="0" borderId="0" xfId="22" applyNumberFormat="1" applyFont="1" applyAlignment="1">
      <alignment horizontal="right"/>
      <protection/>
    </xf>
    <xf numFmtId="0" fontId="6" fillId="0" borderId="29" xfId="22" applyFont="1" applyBorder="1" applyAlignment="1">
      <alignment vertical="center"/>
      <protection/>
    </xf>
    <xf numFmtId="10" fontId="6" fillId="0" borderId="30" xfId="22" applyNumberFormat="1" applyFont="1" applyBorder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0" fillId="0" borderId="0" xfId="22" applyAlignment="1">
      <alignment vertical="center"/>
      <protection/>
    </xf>
    <xf numFmtId="0" fontId="1" fillId="0" borderId="31" xfId="22" applyFont="1" applyBorder="1" applyAlignment="1">
      <alignment vertical="center"/>
      <protection/>
    </xf>
    <xf numFmtId="1" fontId="6" fillId="0" borderId="32" xfId="17" applyNumberFormat="1" applyFont="1" applyFill="1" applyBorder="1" applyAlignment="1" applyProtection="1">
      <alignment horizontal="center" vertical="center"/>
      <protection/>
    </xf>
    <xf numFmtId="10" fontId="6" fillId="0" borderId="33" xfId="22" applyNumberFormat="1" applyFont="1" applyBorder="1" applyAlignment="1">
      <alignment horizontal="center" vertical="center"/>
      <protection/>
    </xf>
    <xf numFmtId="204" fontId="6" fillId="0" borderId="32" xfId="17" applyNumberFormat="1" applyFont="1" applyFill="1" applyBorder="1" applyAlignment="1" applyProtection="1">
      <alignment horizontal="center" vertical="center"/>
      <protection/>
    </xf>
    <xf numFmtId="204" fontId="18" fillId="0" borderId="7" xfId="17" applyNumberFormat="1" applyFont="1" applyFill="1" applyBorder="1" applyAlignment="1" applyProtection="1">
      <alignment/>
      <protection/>
    </xf>
    <xf numFmtId="1" fontId="6" fillId="0" borderId="2" xfId="17" applyNumberFormat="1" applyFont="1" applyFill="1" applyBorder="1" applyAlignment="1" applyProtection="1">
      <alignment/>
      <protection/>
    </xf>
    <xf numFmtId="10" fontId="6" fillId="0" borderId="34" xfId="17" applyNumberFormat="1" applyFont="1" applyFill="1" applyBorder="1" applyAlignment="1" applyProtection="1">
      <alignment/>
      <protection/>
    </xf>
    <xf numFmtId="0" fontId="18" fillId="0" borderId="7" xfId="22" applyFont="1" applyBorder="1" applyAlignment="1">
      <alignment/>
      <protection/>
    </xf>
    <xf numFmtId="10" fontId="6" fillId="0" borderId="3" xfId="22" applyNumberFormat="1" applyFont="1" applyBorder="1">
      <alignment/>
      <protection/>
    </xf>
    <xf numFmtId="204" fontId="4" fillId="0" borderId="5" xfId="17" applyNumberFormat="1" applyFont="1" applyFill="1" applyBorder="1" applyAlignment="1" applyProtection="1">
      <alignment/>
      <protection/>
    </xf>
    <xf numFmtId="204" fontId="4" fillId="0" borderId="1" xfId="17" applyNumberFormat="1" applyFont="1" applyFill="1" applyBorder="1" applyAlignment="1" applyProtection="1">
      <alignment/>
      <protection/>
    </xf>
    <xf numFmtId="10" fontId="4" fillId="0" borderId="19" xfId="17" applyNumberFormat="1" applyFont="1" applyFill="1" applyBorder="1" applyAlignment="1" applyProtection="1">
      <alignment/>
      <protection/>
    </xf>
    <xf numFmtId="0" fontId="4" fillId="0" borderId="5" xfId="22" applyFont="1" applyBorder="1">
      <alignment/>
      <protection/>
    </xf>
    <xf numFmtId="10" fontId="4" fillId="0" borderId="4" xfId="17" applyNumberFormat="1" applyFont="1" applyFill="1" applyBorder="1" applyAlignment="1" applyProtection="1">
      <alignment/>
      <protection/>
    </xf>
    <xf numFmtId="10" fontId="6" fillId="0" borderId="19" xfId="17" applyNumberFormat="1" applyFont="1" applyFill="1" applyBorder="1" applyAlignment="1" applyProtection="1">
      <alignment/>
      <protection/>
    </xf>
    <xf numFmtId="204" fontId="6" fillId="0" borderId="5" xfId="17" applyNumberFormat="1" applyFont="1" applyFill="1" applyBorder="1" applyAlignment="1" applyProtection="1">
      <alignment/>
      <protection/>
    </xf>
    <xf numFmtId="204" fontId="6" fillId="0" borderId="1" xfId="17" applyNumberFormat="1" applyFont="1" applyFill="1" applyBorder="1" applyAlignment="1" applyProtection="1">
      <alignment/>
      <protection/>
    </xf>
    <xf numFmtId="0" fontId="6" fillId="0" borderId="5" xfId="22" applyFont="1" applyBorder="1">
      <alignment/>
      <protection/>
    </xf>
    <xf numFmtId="10" fontId="6" fillId="0" borderId="4" xfId="17" applyNumberFormat="1" applyFont="1" applyFill="1" applyBorder="1" applyAlignment="1" applyProtection="1">
      <alignment/>
      <protection/>
    </xf>
    <xf numFmtId="204" fontId="18" fillId="0" borderId="5" xfId="17" applyNumberFormat="1" applyFont="1" applyFill="1" applyBorder="1" applyAlignment="1" applyProtection="1">
      <alignment/>
      <protection/>
    </xf>
    <xf numFmtId="0" fontId="18" fillId="0" borderId="5" xfId="22" applyFont="1" applyBorder="1">
      <alignment/>
      <protection/>
    </xf>
    <xf numFmtId="204" fontId="19" fillId="0" borderId="1" xfId="17" applyNumberFormat="1" applyFont="1" applyFill="1" applyBorder="1" applyAlignment="1" applyProtection="1">
      <alignment/>
      <protection/>
    </xf>
    <xf numFmtId="204" fontId="6" fillId="0" borderId="8" xfId="17" applyNumberFormat="1" applyFont="1" applyFill="1" applyBorder="1" applyAlignment="1" applyProtection="1">
      <alignment vertical="center"/>
      <protection/>
    </xf>
    <xf numFmtId="204" fontId="6" fillId="0" borderId="9" xfId="17" applyNumberFormat="1" applyFont="1" applyFill="1" applyBorder="1" applyAlignment="1" applyProtection="1">
      <alignment vertical="center"/>
      <protection/>
    </xf>
    <xf numFmtId="0" fontId="6" fillId="0" borderId="8" xfId="22" applyFont="1" applyBorder="1" applyAlignment="1">
      <alignment vertical="center"/>
      <protection/>
    </xf>
    <xf numFmtId="1" fontId="0" fillId="0" borderId="0" xfId="17" applyNumberFormat="1" applyFont="1" applyFill="1" applyBorder="1" applyAlignment="1" applyProtection="1">
      <alignment/>
      <protection/>
    </xf>
    <xf numFmtId="10" fontId="0" fillId="0" borderId="0" xfId="22" applyNumberFormat="1">
      <alignment/>
      <protection/>
    </xf>
    <xf numFmtId="204" fontId="0" fillId="0" borderId="0" xfId="17" applyNumberFormat="1" applyFont="1" applyFill="1" applyBorder="1" applyAlignment="1" applyProtection="1">
      <alignment horizontal="center"/>
      <protection/>
    </xf>
    <xf numFmtId="0" fontId="9" fillId="0" borderId="35" xfId="22" applyFont="1" applyBorder="1">
      <alignment/>
      <protection/>
    </xf>
    <xf numFmtId="0" fontId="10" fillId="0" borderId="36" xfId="22" applyFont="1" applyBorder="1">
      <alignment/>
      <protection/>
    </xf>
    <xf numFmtId="204" fontId="10" fillId="0" borderId="37" xfId="17" applyNumberFormat="1" applyFont="1" applyFill="1" applyBorder="1" applyAlignment="1" applyProtection="1">
      <alignment horizontal="center"/>
      <protection/>
    </xf>
    <xf numFmtId="204" fontId="10" fillId="0" borderId="38" xfId="17" applyNumberFormat="1" applyFont="1" applyFill="1" applyBorder="1" applyAlignment="1" applyProtection="1">
      <alignment horizontal="center"/>
      <protection/>
    </xf>
    <xf numFmtId="10" fontId="10" fillId="0" borderId="38" xfId="22" applyNumberFormat="1" applyFont="1" applyBorder="1" applyAlignment="1">
      <alignment horizontal="center"/>
      <protection/>
    </xf>
    <xf numFmtId="10" fontId="10" fillId="0" borderId="39" xfId="22" applyNumberFormat="1" applyFont="1" applyBorder="1" applyAlignment="1">
      <alignment horizontal="center"/>
      <protection/>
    </xf>
    <xf numFmtId="0" fontId="9" fillId="0" borderId="36" xfId="22" applyFont="1" applyBorder="1">
      <alignment/>
      <protection/>
    </xf>
    <xf numFmtId="204" fontId="10" fillId="0" borderId="32" xfId="17" applyNumberFormat="1" applyFont="1" applyFill="1" applyBorder="1" applyAlignment="1" applyProtection="1">
      <alignment horizontal="center"/>
      <protection/>
    </xf>
    <xf numFmtId="10" fontId="10" fillId="0" borderId="32" xfId="22" applyNumberFormat="1" applyFont="1" applyBorder="1" applyAlignment="1">
      <alignment horizontal="center"/>
      <protection/>
    </xf>
    <xf numFmtId="10" fontId="10" fillId="0" borderId="33" xfId="22" applyNumberFormat="1" applyFont="1" applyBorder="1" applyAlignment="1">
      <alignment horizontal="center"/>
      <protection/>
    </xf>
    <xf numFmtId="0" fontId="20" fillId="0" borderId="40" xfId="22" applyFont="1" applyBorder="1">
      <alignment/>
      <protection/>
    </xf>
    <xf numFmtId="204" fontId="4" fillId="0" borderId="41" xfId="17" applyNumberFormat="1" applyFont="1" applyFill="1" applyBorder="1" applyAlignment="1" applyProtection="1">
      <alignment horizontal="center"/>
      <protection/>
    </xf>
    <xf numFmtId="204" fontId="4" fillId="0" borderId="42" xfId="17" applyNumberFormat="1" applyFont="1" applyFill="1" applyBorder="1" applyAlignment="1" applyProtection="1">
      <alignment/>
      <protection/>
    </xf>
    <xf numFmtId="204" fontId="4" fillId="0" borderId="42" xfId="17" applyNumberFormat="1" applyFont="1" applyFill="1" applyBorder="1" applyAlignment="1" applyProtection="1">
      <alignment horizontal="center"/>
      <protection/>
    </xf>
    <xf numFmtId="10" fontId="6" fillId="0" borderId="42" xfId="17" applyNumberFormat="1" applyFont="1" applyFill="1" applyBorder="1" applyAlignment="1" applyProtection="1">
      <alignment/>
      <protection/>
    </xf>
    <xf numFmtId="10" fontId="6" fillId="0" borderId="30" xfId="17" applyNumberFormat="1" applyFont="1" applyFill="1" applyBorder="1" applyAlignment="1" applyProtection="1">
      <alignment/>
      <protection/>
    </xf>
    <xf numFmtId="0" fontId="0" fillId="0" borderId="0" xfId="22" applyFont="1">
      <alignment/>
      <protection/>
    </xf>
    <xf numFmtId="0" fontId="20" fillId="0" borderId="43" xfId="22" applyFont="1" applyBorder="1">
      <alignment/>
      <protection/>
    </xf>
    <xf numFmtId="204" fontId="4" fillId="0" borderId="44" xfId="17" applyNumberFormat="1" applyFont="1" applyFill="1" applyBorder="1" applyAlignment="1" applyProtection="1">
      <alignment/>
      <protection/>
    </xf>
    <xf numFmtId="204" fontId="4" fillId="0" borderId="38" xfId="17" applyNumberFormat="1" applyFont="1" applyFill="1" applyBorder="1" applyAlignment="1" applyProtection="1">
      <alignment/>
      <protection/>
    </xf>
    <xf numFmtId="0" fontId="20" fillId="0" borderId="45" xfId="22" applyFont="1" applyBorder="1">
      <alignment/>
      <protection/>
    </xf>
    <xf numFmtId="204" fontId="4" fillId="0" borderId="46" xfId="17" applyNumberFormat="1" applyFont="1" applyFill="1" applyBorder="1" applyAlignment="1" applyProtection="1">
      <alignment/>
      <protection/>
    </xf>
    <xf numFmtId="204" fontId="4" fillId="0" borderId="32" xfId="17" applyNumberFormat="1" applyFont="1" applyFill="1" applyBorder="1" applyAlignment="1" applyProtection="1">
      <alignment/>
      <protection/>
    </xf>
    <xf numFmtId="0" fontId="21" fillId="0" borderId="47" xfId="22" applyFont="1" applyBorder="1">
      <alignment/>
      <protection/>
    </xf>
    <xf numFmtId="0" fontId="20" fillId="0" borderId="48" xfId="22" applyFont="1" applyBorder="1">
      <alignment/>
      <protection/>
    </xf>
    <xf numFmtId="204" fontId="4" fillId="0" borderId="37" xfId="17" applyNumberFormat="1" applyFont="1" applyFill="1" applyBorder="1" applyAlignment="1" applyProtection="1">
      <alignment/>
      <protection/>
    </xf>
    <xf numFmtId="0" fontId="21" fillId="0" borderId="49" xfId="22" applyFont="1" applyBorder="1">
      <alignment/>
      <protection/>
    </xf>
    <xf numFmtId="204" fontId="6" fillId="0" borderId="50" xfId="17" applyNumberFormat="1" applyFont="1" applyFill="1" applyBorder="1" applyAlignment="1" applyProtection="1">
      <alignment/>
      <protection/>
    </xf>
    <xf numFmtId="0" fontId="22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right"/>
      <protection/>
    </xf>
    <xf numFmtId="0" fontId="22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0" fillId="0" borderId="29" xfId="22" applyFont="1" applyBorder="1" applyAlignment="1">
      <alignment horizontal="center" vertical="center"/>
      <protection/>
    </xf>
    <xf numFmtId="0" fontId="6" fillId="0" borderId="42" xfId="22" applyFont="1" applyBorder="1" applyAlignment="1">
      <alignment horizontal="center" vertical="center"/>
      <protection/>
    </xf>
    <xf numFmtId="0" fontId="4" fillId="0" borderId="30" xfId="22" applyFont="1" applyBorder="1">
      <alignment/>
      <protection/>
    </xf>
    <xf numFmtId="0" fontId="10" fillId="0" borderId="37" xfId="22" applyFont="1" applyBorder="1" applyAlignment="1">
      <alignment horizontal="center" vertical="center"/>
      <protection/>
    </xf>
    <xf numFmtId="0" fontId="6" fillId="0" borderId="38" xfId="22" applyFont="1" applyBorder="1" applyAlignment="1">
      <alignment horizontal="center" vertical="center"/>
      <protection/>
    </xf>
    <xf numFmtId="0" fontId="10" fillId="0" borderId="38" xfId="22" applyFont="1" applyBorder="1" applyAlignment="1">
      <alignment horizontal="center" vertical="center"/>
      <protection/>
    </xf>
    <xf numFmtId="0" fontId="10" fillId="0" borderId="38" xfId="22" applyFont="1" applyBorder="1" applyAlignment="1">
      <alignment horizontal="center" vertical="center" wrapText="1"/>
      <protection/>
    </xf>
    <xf numFmtId="0" fontId="10" fillId="0" borderId="39" xfId="22" applyFont="1" applyBorder="1" applyAlignment="1">
      <alignment horizontal="center" vertical="center" wrapText="1"/>
      <protection/>
    </xf>
    <xf numFmtId="0" fontId="9" fillId="0" borderId="31" xfId="22" applyFont="1" applyBorder="1" applyAlignment="1">
      <alignment vertical="center"/>
      <protection/>
    </xf>
    <xf numFmtId="0" fontId="6" fillId="0" borderId="32" xfId="22" applyFont="1" applyBorder="1" applyAlignment="1">
      <alignment horizontal="center" vertical="center"/>
      <protection/>
    </xf>
    <xf numFmtId="0" fontId="10" fillId="0" borderId="32" xfId="22" applyFont="1" applyBorder="1" applyAlignment="1">
      <alignment horizontal="center" vertical="center"/>
      <protection/>
    </xf>
    <xf numFmtId="0" fontId="4" fillId="0" borderId="33" xfId="22" applyFont="1" applyBorder="1">
      <alignment/>
      <protection/>
    </xf>
    <xf numFmtId="0" fontId="9" fillId="0" borderId="7" xfId="22" applyFont="1" applyBorder="1">
      <alignment/>
      <protection/>
    </xf>
    <xf numFmtId="0" fontId="6" fillId="0" borderId="2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0" fontId="9" fillId="0" borderId="2" xfId="22" applyNumberFormat="1" applyFont="1" applyBorder="1" applyAlignment="1">
      <alignment vertical="center"/>
      <protection/>
    </xf>
    <xf numFmtId="1" fontId="9" fillId="0" borderId="2" xfId="22" applyNumberFormat="1" applyFont="1" applyBorder="1" applyAlignment="1">
      <alignment vertical="center"/>
      <protection/>
    </xf>
    <xf numFmtId="10" fontId="4" fillId="0" borderId="3" xfId="22" applyNumberFormat="1" applyFont="1" applyBorder="1">
      <alignment/>
      <protection/>
    </xf>
    <xf numFmtId="0" fontId="9" fillId="0" borderId="5" xfId="22" applyFont="1" applyBorder="1">
      <alignment/>
      <protection/>
    </xf>
    <xf numFmtId="0" fontId="4" fillId="0" borderId="1" xfId="22" applyFont="1" applyBorder="1">
      <alignment/>
      <protection/>
    </xf>
    <xf numFmtId="0" fontId="9" fillId="0" borderId="1" xfId="22" applyFont="1" applyBorder="1">
      <alignment/>
      <protection/>
    </xf>
    <xf numFmtId="10" fontId="9" fillId="0" borderId="1" xfId="22" applyNumberFormat="1" applyFont="1" applyBorder="1">
      <alignment/>
      <protection/>
    </xf>
    <xf numFmtId="10" fontId="9" fillId="0" borderId="1" xfId="22" applyNumberFormat="1" applyFont="1" applyBorder="1" applyAlignment="1">
      <alignment vertical="center"/>
      <protection/>
    </xf>
    <xf numFmtId="1" fontId="9" fillId="0" borderId="1" xfId="22" applyNumberFormat="1" applyFont="1" applyBorder="1" applyAlignment="1">
      <alignment vertical="center"/>
      <protection/>
    </xf>
    <xf numFmtId="10" fontId="4" fillId="0" borderId="4" xfId="22" applyNumberFormat="1" applyFont="1" applyBorder="1">
      <alignment/>
      <protection/>
    </xf>
    <xf numFmtId="0" fontId="0" fillId="0" borderId="1" xfId="22" applyBorder="1">
      <alignment/>
      <protection/>
    </xf>
    <xf numFmtId="0" fontId="4" fillId="0" borderId="4" xfId="22" applyFont="1" applyBorder="1">
      <alignment/>
      <protection/>
    </xf>
    <xf numFmtId="0" fontId="10" fillId="0" borderId="8" xfId="22" applyFont="1" applyBorder="1">
      <alignment/>
      <protection/>
    </xf>
    <xf numFmtId="0" fontId="1" fillId="0" borderId="9" xfId="22" applyFont="1" applyBorder="1">
      <alignment/>
      <protection/>
    </xf>
    <xf numFmtId="0" fontId="10" fillId="0" borderId="9" xfId="22" applyFont="1" applyBorder="1">
      <alignment/>
      <protection/>
    </xf>
    <xf numFmtId="10" fontId="10" fillId="0" borderId="9" xfId="22" applyNumberFormat="1" applyFont="1" applyBorder="1">
      <alignment/>
      <protection/>
    </xf>
    <xf numFmtId="10" fontId="10" fillId="0" borderId="9" xfId="22" applyNumberFormat="1" applyFont="1" applyBorder="1" applyAlignment="1">
      <alignment vertical="center"/>
      <protection/>
    </xf>
    <xf numFmtId="1" fontId="10" fillId="0" borderId="9" xfId="22" applyNumberFormat="1" applyFont="1" applyBorder="1">
      <alignment/>
      <protection/>
    </xf>
    <xf numFmtId="10" fontId="6" fillId="0" borderId="10" xfId="22" applyNumberFormat="1" applyFont="1" applyBorder="1">
      <alignment/>
      <protection/>
    </xf>
    <xf numFmtId="0" fontId="1" fillId="0" borderId="0" xfId="22" applyFont="1">
      <alignment/>
      <protection/>
    </xf>
    <xf numFmtId="0" fontId="12" fillId="0" borderId="0" xfId="22" applyFont="1">
      <alignment/>
      <protection/>
    </xf>
    <xf numFmtId="0" fontId="7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23" fillId="0" borderId="0" xfId="22" applyFont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0" fontId="4" fillId="0" borderId="51" xfId="22" applyFont="1" applyBorder="1">
      <alignment/>
      <protection/>
    </xf>
    <xf numFmtId="0" fontId="4" fillId="0" borderId="52" xfId="22" applyFont="1" applyBorder="1">
      <alignment/>
      <protection/>
    </xf>
    <xf numFmtId="0" fontId="6" fillId="0" borderId="53" xfId="22" applyFont="1" applyBorder="1">
      <alignment/>
      <protection/>
    </xf>
    <xf numFmtId="0" fontId="4" fillId="0" borderId="0" xfId="22" applyFont="1" applyBorder="1">
      <alignment/>
      <protection/>
    </xf>
    <xf numFmtId="0" fontId="6" fillId="0" borderId="37" xfId="22" applyFont="1" applyBorder="1" applyAlignment="1">
      <alignment horizontal="center"/>
      <protection/>
    </xf>
    <xf numFmtId="0" fontId="6" fillId="0" borderId="38" xfId="22" applyFont="1" applyBorder="1" applyAlignment="1">
      <alignment horizontal="center"/>
      <protection/>
    </xf>
    <xf numFmtId="0" fontId="6" fillId="0" borderId="39" xfId="22" applyFont="1" applyBorder="1" applyAlignment="1">
      <alignment horizontal="center"/>
      <protection/>
    </xf>
    <xf numFmtId="0" fontId="4" fillId="0" borderId="53" xfId="22" applyFont="1" applyBorder="1">
      <alignment/>
      <protection/>
    </xf>
    <xf numFmtId="0" fontId="4" fillId="0" borderId="31" xfId="22" applyFont="1" applyBorder="1">
      <alignment/>
      <protection/>
    </xf>
    <xf numFmtId="0" fontId="4" fillId="0" borderId="32" xfId="22" applyFont="1" applyBorder="1">
      <alignment/>
      <protection/>
    </xf>
    <xf numFmtId="0" fontId="6" fillId="0" borderId="33" xfId="22" applyFont="1" applyBorder="1" applyAlignment="1">
      <alignment horizontal="center"/>
      <protection/>
    </xf>
    <xf numFmtId="0" fontId="6" fillId="0" borderId="54" xfId="22" applyFont="1" applyBorder="1">
      <alignment/>
      <protection/>
    </xf>
    <xf numFmtId="0" fontId="4" fillId="0" borderId="55" xfId="22" applyFont="1" applyBorder="1">
      <alignment/>
      <protection/>
    </xf>
    <xf numFmtId="0" fontId="4" fillId="0" borderId="7" xfId="22" applyFont="1" applyBorder="1">
      <alignment/>
      <protection/>
    </xf>
    <xf numFmtId="0" fontId="4" fillId="0" borderId="2" xfId="22" applyFont="1" applyBorder="1">
      <alignment/>
      <protection/>
    </xf>
    <xf numFmtId="0" fontId="4" fillId="0" borderId="3" xfId="22" applyFont="1" applyBorder="1">
      <alignment/>
      <protection/>
    </xf>
    <xf numFmtId="0" fontId="6" fillId="0" borderId="56" xfId="22" applyFont="1" applyBorder="1" applyAlignment="1">
      <alignment horizontal="right"/>
      <protection/>
    </xf>
    <xf numFmtId="0" fontId="6" fillId="0" borderId="57" xfId="22" applyFont="1" applyBorder="1">
      <alignment/>
      <protection/>
    </xf>
    <xf numFmtId="204" fontId="6" fillId="0" borderId="5" xfId="22" applyNumberFormat="1" applyFont="1" applyBorder="1">
      <alignment/>
      <protection/>
    </xf>
    <xf numFmtId="204" fontId="6" fillId="0" borderId="1" xfId="22" applyNumberFormat="1" applyFont="1" applyBorder="1">
      <alignment/>
      <protection/>
    </xf>
    <xf numFmtId="10" fontId="6" fillId="0" borderId="4" xfId="22" applyNumberFormat="1" applyFont="1" applyBorder="1">
      <alignment/>
      <protection/>
    </xf>
    <xf numFmtId="0" fontId="4" fillId="0" borderId="56" xfId="22" applyFont="1" applyBorder="1" applyAlignment="1">
      <alignment horizontal="right"/>
      <protection/>
    </xf>
    <xf numFmtId="0" fontId="4" fillId="0" borderId="57" xfId="22" applyFont="1" applyBorder="1">
      <alignment/>
      <protection/>
    </xf>
    <xf numFmtId="49" fontId="4" fillId="0" borderId="57" xfId="22" applyNumberFormat="1" applyFont="1" applyBorder="1">
      <alignment/>
      <protection/>
    </xf>
    <xf numFmtId="0" fontId="6" fillId="0" borderId="56" xfId="22" applyFont="1" applyBorder="1">
      <alignment/>
      <protection/>
    </xf>
    <xf numFmtId="0" fontId="4" fillId="0" borderId="56" xfId="22" applyFont="1" applyBorder="1">
      <alignment/>
      <protection/>
    </xf>
    <xf numFmtId="0" fontId="6" fillId="0" borderId="58" xfId="22" applyFont="1" applyBorder="1">
      <alignment/>
      <protection/>
    </xf>
    <xf numFmtId="0" fontId="4" fillId="0" borderId="59" xfId="22" applyFont="1" applyBorder="1">
      <alignment/>
      <protection/>
    </xf>
    <xf numFmtId="204" fontId="6" fillId="0" borderId="8" xfId="17" applyNumberFormat="1" applyFont="1" applyFill="1" applyBorder="1" applyAlignment="1" applyProtection="1">
      <alignment/>
      <protection/>
    </xf>
    <xf numFmtId="204" fontId="6" fillId="0" borderId="9" xfId="17" applyNumberFormat="1" applyFont="1" applyFill="1" applyBorder="1" applyAlignment="1" applyProtection="1">
      <alignment/>
      <protection/>
    </xf>
    <xf numFmtId="0" fontId="24" fillId="0" borderId="0" xfId="22" applyFont="1">
      <alignment/>
      <protection/>
    </xf>
    <xf numFmtId="0" fontId="25" fillId="0" borderId="0" xfId="22" applyFont="1" applyAlignment="1">
      <alignment horizontal="right"/>
      <protection/>
    </xf>
    <xf numFmtId="0" fontId="24" fillId="0" borderId="60" xfId="22" applyFont="1" applyBorder="1">
      <alignment/>
      <protection/>
    </xf>
    <xf numFmtId="0" fontId="26" fillId="0" borderId="35" xfId="22" applyFont="1" applyBorder="1">
      <alignment/>
      <protection/>
    </xf>
    <xf numFmtId="0" fontId="26" fillId="0" borderId="29" xfId="22" applyFont="1" applyBorder="1" applyAlignment="1">
      <alignment horizontal="center"/>
      <protection/>
    </xf>
    <xf numFmtId="0" fontId="26" fillId="0" borderId="42" xfId="22" applyFont="1" applyBorder="1" applyAlignment="1">
      <alignment horizontal="center"/>
      <protection/>
    </xf>
    <xf numFmtId="0" fontId="26" fillId="0" borderId="61" xfId="22" applyFont="1" applyBorder="1" applyAlignment="1">
      <alignment horizontal="center"/>
      <protection/>
    </xf>
    <xf numFmtId="0" fontId="24" fillId="0" borderId="62" xfId="22" applyFont="1" applyBorder="1">
      <alignment/>
      <protection/>
    </xf>
    <xf numFmtId="0" fontId="24" fillId="0" borderId="63" xfId="22" applyFont="1" applyBorder="1">
      <alignment/>
      <protection/>
    </xf>
    <xf numFmtId="204" fontId="24" fillId="0" borderId="40" xfId="17" applyNumberFormat="1" applyFont="1" applyFill="1" applyBorder="1" applyAlignment="1" applyProtection="1">
      <alignment/>
      <protection/>
    </xf>
    <xf numFmtId="3" fontId="27" fillId="0" borderId="42" xfId="17" applyNumberFormat="1" applyFont="1" applyFill="1" applyBorder="1" applyAlignment="1" applyProtection="1">
      <alignment horizontal="right"/>
      <protection/>
    </xf>
    <xf numFmtId="3" fontId="27" fillId="0" borderId="30" xfId="17" applyNumberFormat="1" applyFont="1" applyFill="1" applyBorder="1" applyAlignment="1" applyProtection="1">
      <alignment horizontal="right"/>
      <protection/>
    </xf>
    <xf numFmtId="3" fontId="27" fillId="0" borderId="64" xfId="22" applyNumberFormat="1" applyFont="1" applyBorder="1">
      <alignment/>
      <protection/>
    </xf>
    <xf numFmtId="3" fontId="27" fillId="0" borderId="65" xfId="22" applyNumberFormat="1" applyFont="1" applyBorder="1">
      <alignment/>
      <protection/>
    </xf>
    <xf numFmtId="3" fontId="27" fillId="0" borderId="30" xfId="22" applyNumberFormat="1" applyFont="1" applyBorder="1">
      <alignment/>
      <protection/>
    </xf>
    <xf numFmtId="204" fontId="27" fillId="0" borderId="43" xfId="17" applyNumberFormat="1" applyFont="1" applyFill="1" applyBorder="1" applyAlignment="1" applyProtection="1">
      <alignment/>
      <protection/>
    </xf>
    <xf numFmtId="3" fontId="27" fillId="0" borderId="38" xfId="17" applyNumberFormat="1" applyFont="1" applyFill="1" applyBorder="1" applyAlignment="1" applyProtection="1">
      <alignment horizontal="right"/>
      <protection/>
    </xf>
    <xf numFmtId="3" fontId="27" fillId="0" borderId="39" xfId="17" applyNumberFormat="1" applyFont="1" applyFill="1" applyBorder="1" applyAlignment="1" applyProtection="1">
      <alignment horizontal="right"/>
      <protection/>
    </xf>
    <xf numFmtId="3" fontId="27" fillId="0" borderId="44" xfId="22" applyNumberFormat="1" applyFont="1" applyBorder="1">
      <alignment/>
      <protection/>
    </xf>
    <xf numFmtId="3" fontId="27" fillId="0" borderId="38" xfId="22" applyNumberFormat="1" applyFont="1" applyBorder="1">
      <alignment/>
      <protection/>
    </xf>
    <xf numFmtId="3" fontId="27" fillId="0" borderId="39" xfId="22" applyNumberFormat="1" applyFont="1" applyBorder="1">
      <alignment/>
      <protection/>
    </xf>
    <xf numFmtId="204" fontId="26" fillId="0" borderId="66" xfId="17" applyNumberFormat="1" applyFont="1" applyFill="1" applyBorder="1" applyAlignment="1" applyProtection="1">
      <alignment vertical="center"/>
      <protection/>
    </xf>
    <xf numFmtId="3" fontId="28" fillId="0" borderId="67" xfId="17" applyNumberFormat="1" applyFont="1" applyFill="1" applyBorder="1" applyAlignment="1" applyProtection="1">
      <alignment horizontal="right" vertical="center"/>
      <protection/>
    </xf>
    <xf numFmtId="204" fontId="26" fillId="0" borderId="29" xfId="17" applyNumberFormat="1" applyFont="1" applyFill="1" applyBorder="1" applyAlignment="1" applyProtection="1">
      <alignment horizontal="center"/>
      <protection/>
    </xf>
    <xf numFmtId="204" fontId="26" fillId="0" borderId="42" xfId="17" applyNumberFormat="1" applyFont="1" applyFill="1" applyBorder="1" applyAlignment="1" applyProtection="1">
      <alignment horizontal="center"/>
      <protection/>
    </xf>
    <xf numFmtId="204" fontId="26" fillId="0" borderId="61" xfId="17" applyNumberFormat="1" applyFont="1" applyFill="1" applyBorder="1" applyAlignment="1" applyProtection="1">
      <alignment horizontal="center"/>
      <protection/>
    </xf>
    <xf numFmtId="204" fontId="24" fillId="0" borderId="63" xfId="17" applyNumberFormat="1" applyFont="1" applyFill="1" applyBorder="1" applyAlignment="1" applyProtection="1">
      <alignment/>
      <protection/>
    </xf>
    <xf numFmtId="0" fontId="29" fillId="0" borderId="48" xfId="22" applyFont="1" applyBorder="1" applyAlignment="1">
      <alignment vertical="center"/>
      <protection/>
    </xf>
    <xf numFmtId="204" fontId="24" fillId="0" borderId="68" xfId="17" applyNumberFormat="1" applyFont="1" applyFill="1" applyBorder="1" applyAlignment="1" applyProtection="1">
      <alignment/>
      <protection/>
    </xf>
    <xf numFmtId="204" fontId="24" fillId="0" borderId="69" xfId="17" applyNumberFormat="1" applyFont="1" applyFill="1" applyBorder="1" applyAlignment="1" applyProtection="1">
      <alignment/>
      <protection/>
    </xf>
    <xf numFmtId="0" fontId="24" fillId="0" borderId="43" xfId="22" applyFont="1" applyBorder="1">
      <alignment/>
      <protection/>
    </xf>
    <xf numFmtId="204" fontId="24" fillId="0" borderId="37" xfId="17" applyNumberFormat="1" applyFont="1" applyFill="1" applyBorder="1" applyAlignment="1" applyProtection="1">
      <alignment/>
      <protection/>
    </xf>
    <xf numFmtId="204" fontId="24" fillId="0" borderId="38" xfId="17" applyNumberFormat="1" applyFont="1" applyFill="1" applyBorder="1" applyAlignment="1" applyProtection="1">
      <alignment/>
      <protection/>
    </xf>
    <xf numFmtId="204" fontId="24" fillId="0" borderId="39" xfId="17" applyNumberFormat="1" applyFont="1" applyFill="1" applyBorder="1" applyAlignment="1" applyProtection="1">
      <alignment/>
      <protection/>
    </xf>
    <xf numFmtId="0" fontId="26" fillId="0" borderId="66" xfId="22" applyFont="1" applyBorder="1" applyAlignment="1">
      <alignment vertical="center"/>
      <protection/>
    </xf>
    <xf numFmtId="204" fontId="26" fillId="0" borderId="70" xfId="17" applyNumberFormat="1" applyFont="1" applyFill="1" applyBorder="1" applyAlignment="1" applyProtection="1">
      <alignment vertical="center"/>
      <protection/>
    </xf>
    <xf numFmtId="49" fontId="24" fillId="0" borderId="43" xfId="22" applyNumberFormat="1" applyFont="1" applyBorder="1">
      <alignment/>
      <protection/>
    </xf>
    <xf numFmtId="204" fontId="26" fillId="0" borderId="67" xfId="17" applyNumberFormat="1" applyFont="1" applyFill="1" applyBorder="1" applyAlignment="1" applyProtection="1">
      <alignment vertical="center"/>
      <protection/>
    </xf>
    <xf numFmtId="204" fontId="26" fillId="0" borderId="71" xfId="17" applyNumberFormat="1" applyFont="1" applyFill="1" applyBorder="1" applyAlignment="1" applyProtection="1">
      <alignment vertical="center"/>
      <protection/>
    </xf>
    <xf numFmtId="0" fontId="5" fillId="0" borderId="0" xfId="22" applyFont="1" applyAlignment="1">
      <alignment horizontal="center"/>
      <protection/>
    </xf>
    <xf numFmtId="0" fontId="4" fillId="0" borderId="72" xfId="22" applyFont="1" applyBorder="1">
      <alignment/>
      <protection/>
    </xf>
    <xf numFmtId="0" fontId="6" fillId="0" borderId="73" xfId="22" applyFont="1" applyBorder="1" applyAlignment="1">
      <alignment horizontal="center" vertical="top" wrapText="1"/>
      <protection/>
    </xf>
    <xf numFmtId="0" fontId="6" fillId="0" borderId="74" xfId="22" applyFont="1" applyBorder="1" applyAlignment="1">
      <alignment horizontal="center" vertical="center" wrapText="1"/>
      <protection/>
    </xf>
    <xf numFmtId="0" fontId="6" fillId="0" borderId="75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center" vertical="center" wrapText="1"/>
      <protection/>
    </xf>
    <xf numFmtId="0" fontId="0" fillId="0" borderId="0" xfId="22" applyAlignment="1">
      <alignment horizontal="center" vertical="center" wrapText="1"/>
      <protection/>
    </xf>
    <xf numFmtId="0" fontId="4" fillId="0" borderId="37" xfId="22" applyFont="1" applyBorder="1">
      <alignment/>
      <protection/>
    </xf>
    <xf numFmtId="204" fontId="4" fillId="0" borderId="39" xfId="17" applyNumberFormat="1" applyFont="1" applyFill="1" applyBorder="1" applyAlignment="1" applyProtection="1">
      <alignment/>
      <protection/>
    </xf>
    <xf numFmtId="0" fontId="4" fillId="0" borderId="0" xfId="23" applyFont="1">
      <alignment/>
      <protection/>
    </xf>
    <xf numFmtId="204" fontId="4" fillId="0" borderId="0" xfId="18" applyNumberFormat="1" applyFont="1" applyFill="1" applyBorder="1" applyAlignment="1" applyProtection="1">
      <alignment/>
      <protection/>
    </xf>
    <xf numFmtId="204" fontId="7" fillId="0" borderId="0" xfId="18" applyNumberFormat="1" applyFont="1" applyFill="1" applyBorder="1" applyAlignment="1" applyProtection="1">
      <alignment horizontal="center"/>
      <protection/>
    </xf>
    <xf numFmtId="0" fontId="0" fillId="0" borderId="0" xfId="23" applyAlignment="1">
      <alignment horizontal="center"/>
      <protection/>
    </xf>
    <xf numFmtId="204" fontId="0" fillId="0" borderId="0" xfId="18" applyNumberFormat="1" applyFont="1" applyFill="1" applyBorder="1" applyAlignment="1" applyProtection="1">
      <alignment horizontal="center"/>
      <protection/>
    </xf>
    <xf numFmtId="0" fontId="0" fillId="0" borderId="0" xfId="23">
      <alignment/>
      <protection/>
    </xf>
    <xf numFmtId="0" fontId="5" fillId="0" borderId="0" xfId="23" applyFont="1" applyAlignment="1">
      <alignment horizontal="center"/>
      <protection/>
    </xf>
    <xf numFmtId="204" fontId="5" fillId="0" borderId="0" xfId="18" applyNumberFormat="1" applyFont="1" applyFill="1" applyBorder="1" applyAlignment="1" applyProtection="1">
      <alignment horizontal="center"/>
      <protection/>
    </xf>
    <xf numFmtId="204" fontId="0" fillId="0" borderId="0" xfId="18" applyNumberFormat="1" applyFont="1" applyFill="1" applyBorder="1" applyAlignment="1" applyProtection="1">
      <alignment/>
      <protection/>
    </xf>
    <xf numFmtId="204" fontId="7" fillId="0" borderId="0" xfId="18" applyNumberFormat="1" applyFont="1" applyFill="1" applyBorder="1" applyAlignment="1" applyProtection="1">
      <alignment horizontal="right"/>
      <protection/>
    </xf>
    <xf numFmtId="0" fontId="4" fillId="0" borderId="72" xfId="23" applyFont="1" applyBorder="1">
      <alignment/>
      <protection/>
    </xf>
    <xf numFmtId="204" fontId="6" fillId="0" borderId="76" xfId="18" applyNumberFormat="1" applyFont="1" applyFill="1" applyBorder="1" applyAlignment="1" applyProtection="1">
      <alignment horizontal="center"/>
      <protection/>
    </xf>
    <xf numFmtId="204" fontId="6" fillId="0" borderId="61" xfId="18" applyNumberFormat="1" applyFont="1" applyFill="1" applyBorder="1" applyAlignment="1" applyProtection="1">
      <alignment horizontal="center"/>
      <protection/>
    </xf>
    <xf numFmtId="204" fontId="6" fillId="0" borderId="0" xfId="18" applyNumberFormat="1" applyFont="1" applyFill="1" applyBorder="1" applyAlignment="1" applyProtection="1">
      <alignment horizontal="center"/>
      <protection/>
    </xf>
    <xf numFmtId="0" fontId="6" fillId="0" borderId="77" xfId="23" applyFont="1" applyBorder="1">
      <alignment/>
      <protection/>
    </xf>
    <xf numFmtId="204" fontId="6" fillId="0" borderId="78" xfId="18" applyNumberFormat="1" applyFont="1" applyFill="1" applyBorder="1" applyAlignment="1" applyProtection="1">
      <alignment horizontal="center"/>
      <protection/>
    </xf>
    <xf numFmtId="204" fontId="6" fillId="0" borderId="79" xfId="18" applyNumberFormat="1" applyFont="1" applyFill="1" applyBorder="1" applyAlignment="1" applyProtection="1">
      <alignment horizontal="center"/>
      <protection/>
    </xf>
    <xf numFmtId="0" fontId="4" fillId="0" borderId="73" xfId="23" applyFont="1" applyBorder="1">
      <alignment/>
      <protection/>
    </xf>
    <xf numFmtId="204" fontId="6" fillId="0" borderId="80" xfId="18" applyNumberFormat="1" applyFont="1" applyFill="1" applyBorder="1" applyAlignment="1" applyProtection="1">
      <alignment horizontal="center"/>
      <protection/>
    </xf>
    <xf numFmtId="204" fontId="6" fillId="0" borderId="63" xfId="18" applyNumberFormat="1" applyFont="1" applyFill="1" applyBorder="1" applyAlignment="1" applyProtection="1">
      <alignment horizontal="center"/>
      <protection/>
    </xf>
    <xf numFmtId="204" fontId="9" fillId="0" borderId="0" xfId="18" applyNumberFormat="1" applyFont="1" applyFill="1" applyBorder="1" applyAlignment="1" applyProtection="1">
      <alignment/>
      <protection/>
    </xf>
    <xf numFmtId="204" fontId="9" fillId="0" borderId="38" xfId="18" applyNumberFormat="1" applyFont="1" applyFill="1" applyBorder="1" applyAlignment="1" applyProtection="1">
      <alignment/>
      <protection/>
    </xf>
    <xf numFmtId="204" fontId="9" fillId="0" borderId="39" xfId="18" applyNumberFormat="1" applyFont="1" applyFill="1" applyBorder="1" applyAlignment="1" applyProtection="1">
      <alignment/>
      <protection/>
    </xf>
    <xf numFmtId="0" fontId="10" fillId="0" borderId="70" xfId="23" applyFont="1" applyBorder="1" applyAlignment="1">
      <alignment vertical="center"/>
      <protection/>
    </xf>
    <xf numFmtId="204" fontId="10" fillId="0" borderId="67" xfId="18" applyNumberFormat="1" applyFont="1" applyFill="1" applyBorder="1" applyAlignment="1" applyProtection="1">
      <alignment vertical="center"/>
      <protection/>
    </xf>
    <xf numFmtId="204" fontId="10" fillId="0" borderId="71" xfId="18" applyNumberFormat="1" applyFont="1" applyFill="1" applyBorder="1" applyAlignment="1" applyProtection="1">
      <alignment vertical="center"/>
      <protection/>
    </xf>
    <xf numFmtId="204" fontId="10" fillId="0" borderId="0" xfId="18" applyNumberFormat="1" applyFont="1" applyFill="1" applyBorder="1" applyAlignment="1" applyProtection="1">
      <alignment vertical="center"/>
      <protection/>
    </xf>
    <xf numFmtId="0" fontId="9" fillId="0" borderId="0" xfId="23" applyFont="1">
      <alignment/>
      <protection/>
    </xf>
    <xf numFmtId="204" fontId="12" fillId="0" borderId="0" xfId="18" applyNumberFormat="1" applyFont="1" applyFill="1" applyBorder="1" applyAlignment="1" applyProtection="1">
      <alignment/>
      <protection/>
    </xf>
    <xf numFmtId="0" fontId="0" fillId="0" borderId="51" xfId="22" applyBorder="1">
      <alignment/>
      <protection/>
    </xf>
    <xf numFmtId="204" fontId="6" fillId="0" borderId="52" xfId="17" applyNumberFormat="1" applyFont="1" applyFill="1" applyBorder="1" applyAlignment="1" applyProtection="1">
      <alignment horizontal="center"/>
      <protection/>
    </xf>
    <xf numFmtId="204" fontId="6" fillId="0" borderId="81" xfId="17" applyNumberFormat="1" applyFont="1" applyFill="1" applyBorder="1" applyAlignment="1" applyProtection="1">
      <alignment horizontal="center"/>
      <protection/>
    </xf>
    <xf numFmtId="204" fontId="0" fillId="0" borderId="51" xfId="17" applyNumberFormat="1" applyFont="1" applyFill="1" applyBorder="1" applyAlignment="1" applyProtection="1">
      <alignment/>
      <protection/>
    </xf>
    <xf numFmtId="0" fontId="4" fillId="0" borderId="82" xfId="22" applyFont="1" applyBorder="1">
      <alignment/>
      <protection/>
    </xf>
    <xf numFmtId="204" fontId="4" fillId="0" borderId="83" xfId="17" applyNumberFormat="1" applyFont="1" applyFill="1" applyBorder="1" applyAlignment="1" applyProtection="1">
      <alignment/>
      <protection/>
    </xf>
    <xf numFmtId="204" fontId="4" fillId="0" borderId="84" xfId="17" applyNumberFormat="1" applyFont="1" applyFill="1" applyBorder="1" applyAlignment="1" applyProtection="1">
      <alignment/>
      <protection/>
    </xf>
    <xf numFmtId="204" fontId="4" fillId="0" borderId="82" xfId="17" applyNumberFormat="1" applyFont="1" applyFill="1" applyBorder="1" applyAlignment="1" applyProtection="1">
      <alignment/>
      <protection/>
    </xf>
    <xf numFmtId="0" fontId="6" fillId="0" borderId="72" xfId="22" applyFont="1" applyBorder="1" applyAlignment="1">
      <alignment horizontal="center"/>
      <protection/>
    </xf>
    <xf numFmtId="204" fontId="6" fillId="0" borderId="76" xfId="17" applyNumberFormat="1" applyFont="1" applyFill="1" applyBorder="1" applyAlignment="1" applyProtection="1">
      <alignment horizontal="center"/>
      <protection/>
    </xf>
    <xf numFmtId="204" fontId="6" fillId="0" borderId="61" xfId="17" applyNumberFormat="1" applyFont="1" applyFill="1" applyBorder="1" applyAlignment="1" applyProtection="1">
      <alignment horizontal="center"/>
      <protection/>
    </xf>
    <xf numFmtId="204" fontId="6" fillId="0" borderId="31" xfId="17" applyNumberFormat="1" applyFont="1" applyFill="1" applyBorder="1" applyAlignment="1" applyProtection="1">
      <alignment horizontal="center"/>
      <protection/>
    </xf>
    <xf numFmtId="204" fontId="6" fillId="0" borderId="32" xfId="17" applyNumberFormat="1" applyFont="1" applyFill="1" applyBorder="1" applyAlignment="1" applyProtection="1">
      <alignment horizontal="center"/>
      <protection/>
    </xf>
    <xf numFmtId="204" fontId="6" fillId="0" borderId="33" xfId="17" applyNumberFormat="1" applyFont="1" applyFill="1" applyBorder="1" applyAlignment="1" applyProtection="1">
      <alignment horizontal="center"/>
      <protection/>
    </xf>
    <xf numFmtId="0" fontId="6" fillId="0" borderId="77" xfId="22" applyFont="1" applyBorder="1" applyAlignment="1">
      <alignment horizontal="center"/>
      <protection/>
    </xf>
    <xf numFmtId="204" fontId="6" fillId="0" borderId="78" xfId="17" applyNumberFormat="1" applyFont="1" applyFill="1" applyBorder="1" applyAlignment="1" applyProtection="1">
      <alignment horizontal="center"/>
      <protection/>
    </xf>
    <xf numFmtId="204" fontId="6" fillId="0" borderId="79" xfId="17" applyNumberFormat="1" applyFont="1" applyFill="1" applyBorder="1" applyAlignment="1" applyProtection="1">
      <alignment horizontal="center"/>
      <protection/>
    </xf>
    <xf numFmtId="204" fontId="6" fillId="0" borderId="77" xfId="17" applyNumberFormat="1" applyFont="1" applyFill="1" applyBorder="1" applyAlignment="1" applyProtection="1">
      <alignment horizontal="center"/>
      <protection/>
    </xf>
    <xf numFmtId="0" fontId="6" fillId="0" borderId="73" xfId="22" applyFont="1" applyBorder="1" applyAlignment="1">
      <alignment horizontal="center"/>
      <protection/>
    </xf>
    <xf numFmtId="204" fontId="6" fillId="0" borderId="80" xfId="17" applyNumberFormat="1" applyFont="1" applyFill="1" applyBorder="1" applyAlignment="1" applyProtection="1">
      <alignment horizontal="center"/>
      <protection/>
    </xf>
    <xf numFmtId="204" fontId="6" fillId="0" borderId="63" xfId="17" applyNumberFormat="1" applyFont="1" applyFill="1" applyBorder="1" applyAlignment="1" applyProtection="1">
      <alignment horizontal="center"/>
      <protection/>
    </xf>
    <xf numFmtId="0" fontId="18" fillId="0" borderId="29" xfId="22" applyFont="1" applyBorder="1">
      <alignment/>
      <protection/>
    </xf>
    <xf numFmtId="204" fontId="6" fillId="0" borderId="42" xfId="17" applyNumberFormat="1" applyFont="1" applyFill="1" applyBorder="1" applyAlignment="1" applyProtection="1">
      <alignment/>
      <protection/>
    </xf>
    <xf numFmtId="204" fontId="18" fillId="0" borderId="29" xfId="17" applyNumberFormat="1" applyFont="1" applyFill="1" applyBorder="1" applyAlignment="1" applyProtection="1">
      <alignment/>
      <protection/>
    </xf>
    <xf numFmtId="204" fontId="18" fillId="0" borderId="37" xfId="17" applyNumberFormat="1" applyFont="1" applyFill="1" applyBorder="1" applyAlignment="1" applyProtection="1">
      <alignment/>
      <protection/>
    </xf>
    <xf numFmtId="204" fontId="6" fillId="0" borderId="38" xfId="17" applyNumberFormat="1" applyFont="1" applyFill="1" applyBorder="1" applyAlignment="1" applyProtection="1">
      <alignment/>
      <protection/>
    </xf>
    <xf numFmtId="204" fontId="4" fillId="0" borderId="85" xfId="17" applyNumberFormat="1" applyFont="1" applyFill="1" applyBorder="1" applyAlignment="1" applyProtection="1">
      <alignment/>
      <protection/>
    </xf>
    <xf numFmtId="0" fontId="18" fillId="0" borderId="37" xfId="22" applyFont="1" applyBorder="1">
      <alignment/>
      <protection/>
    </xf>
    <xf numFmtId="204" fontId="6" fillId="0" borderId="39" xfId="17" applyNumberFormat="1" applyFont="1" applyFill="1" applyBorder="1" applyAlignment="1" applyProtection="1">
      <alignment/>
      <protection/>
    </xf>
    <xf numFmtId="204" fontId="0" fillId="0" borderId="37" xfId="17" applyNumberFormat="1" applyFont="1" applyFill="1" applyBorder="1" applyAlignment="1" applyProtection="1">
      <alignment/>
      <protection/>
    </xf>
    <xf numFmtId="204" fontId="0" fillId="0" borderId="38" xfId="17" applyNumberFormat="1" applyFont="1" applyFill="1" applyBorder="1" applyAlignment="1" applyProtection="1">
      <alignment/>
      <protection/>
    </xf>
    <xf numFmtId="0" fontId="6" fillId="0" borderId="50" xfId="22" applyFont="1" applyBorder="1">
      <alignment/>
      <protection/>
    </xf>
    <xf numFmtId="204" fontId="6" fillId="0" borderId="74" xfId="17" applyNumberFormat="1" applyFont="1" applyFill="1" applyBorder="1" applyAlignment="1" applyProtection="1">
      <alignment/>
      <protection/>
    </xf>
    <xf numFmtId="204" fontId="6" fillId="0" borderId="86" xfId="17" applyNumberFormat="1" applyFont="1" applyFill="1" applyBorder="1" applyAlignment="1" applyProtection="1">
      <alignment/>
      <protection/>
    </xf>
    <xf numFmtId="204" fontId="6" fillId="0" borderId="75" xfId="17" applyNumberFormat="1" applyFont="1" applyFill="1" applyBorder="1" applyAlignment="1" applyProtection="1">
      <alignment/>
      <protection/>
    </xf>
    <xf numFmtId="204" fontId="1" fillId="0" borderId="0" xfId="17" applyNumberFormat="1" applyFont="1" applyFill="1" applyBorder="1" applyAlignment="1" applyProtection="1">
      <alignment horizontal="center"/>
      <protection/>
    </xf>
    <xf numFmtId="0" fontId="27" fillId="0" borderId="0" xfId="22" applyFont="1">
      <alignment/>
      <protection/>
    </xf>
    <xf numFmtId="204" fontId="28" fillId="0" borderId="0" xfId="17" applyNumberFormat="1" applyFont="1" applyFill="1" applyBorder="1" applyAlignment="1" applyProtection="1">
      <alignment horizontal="center"/>
      <protection/>
    </xf>
    <xf numFmtId="204" fontId="4" fillId="0" borderId="0" xfId="17" applyNumberFormat="1" applyFont="1" applyFill="1" applyBorder="1" applyAlignment="1" applyProtection="1">
      <alignment horizontal="center"/>
      <protection/>
    </xf>
    <xf numFmtId="0" fontId="6" fillId="0" borderId="29" xfId="22" applyFont="1" applyBorder="1">
      <alignment/>
      <protection/>
    </xf>
    <xf numFmtId="0" fontId="6" fillId="0" borderId="42" xfId="22" applyFont="1" applyBorder="1">
      <alignment/>
      <protection/>
    </xf>
    <xf numFmtId="204" fontId="6" fillId="0" borderId="42" xfId="17" applyNumberFormat="1" applyFont="1" applyFill="1" applyBorder="1" applyAlignment="1" applyProtection="1">
      <alignment horizontal="center"/>
      <protection/>
    </xf>
    <xf numFmtId="204" fontId="6" fillId="0" borderId="30" xfId="17" applyNumberFormat="1" applyFont="1" applyFill="1" applyBorder="1" applyAlignment="1" applyProtection="1">
      <alignment horizontal="center"/>
      <protection/>
    </xf>
    <xf numFmtId="0" fontId="6" fillId="0" borderId="74" xfId="22" applyFont="1" applyBorder="1">
      <alignment/>
      <protection/>
    </xf>
    <xf numFmtId="204" fontId="4" fillId="0" borderId="75" xfId="17" applyNumberFormat="1" applyFont="1" applyFill="1" applyBorder="1" applyAlignment="1" applyProtection="1">
      <alignment/>
      <protection/>
    </xf>
    <xf numFmtId="0" fontId="4" fillId="0" borderId="37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0" fillId="0" borderId="0" xfId="22" applyAlignment="1">
      <alignment horizontal="center"/>
      <protection/>
    </xf>
    <xf numFmtId="0" fontId="6" fillId="0" borderId="38" xfId="22" applyFont="1" applyBorder="1">
      <alignment/>
      <protection/>
    </xf>
    <xf numFmtId="0" fontId="6" fillId="0" borderId="37" xfId="22" applyFont="1" applyBorder="1">
      <alignment/>
      <protection/>
    </xf>
    <xf numFmtId="0" fontId="7" fillId="0" borderId="38" xfId="22" applyFont="1" applyBorder="1">
      <alignment/>
      <protection/>
    </xf>
    <xf numFmtId="204" fontId="7" fillId="0" borderId="38" xfId="17" applyNumberFormat="1" applyFont="1" applyFill="1" applyBorder="1" applyAlignment="1" applyProtection="1">
      <alignment/>
      <protection/>
    </xf>
    <xf numFmtId="204" fontId="7" fillId="0" borderId="39" xfId="17" applyNumberFormat="1" applyFont="1" applyFill="1" applyBorder="1" applyAlignment="1" applyProtection="1">
      <alignment/>
      <protection/>
    </xf>
    <xf numFmtId="0" fontId="6" fillId="0" borderId="31" xfId="22" applyFont="1" applyBorder="1">
      <alignment/>
      <protection/>
    </xf>
    <xf numFmtId="0" fontId="6" fillId="0" borderId="32" xfId="22" applyFont="1" applyBorder="1">
      <alignment/>
      <protection/>
    </xf>
    <xf numFmtId="204" fontId="6" fillId="0" borderId="32" xfId="17" applyNumberFormat="1" applyFont="1" applyFill="1" applyBorder="1" applyAlignment="1" applyProtection="1">
      <alignment/>
      <protection/>
    </xf>
    <xf numFmtId="204" fontId="6" fillId="0" borderId="33" xfId="17" applyNumberFormat="1" applyFont="1" applyFill="1" applyBorder="1" applyAlignment="1" applyProtection="1">
      <alignment/>
      <protection/>
    </xf>
    <xf numFmtId="204" fontId="4" fillId="0" borderId="33" xfId="17" applyNumberFormat="1" applyFont="1" applyFill="1" applyBorder="1" applyAlignment="1" applyProtection="1">
      <alignment/>
      <protection/>
    </xf>
    <xf numFmtId="0" fontId="4" fillId="0" borderId="50" xfId="22" applyFont="1" applyBorder="1">
      <alignment/>
      <protection/>
    </xf>
    <xf numFmtId="0" fontId="4" fillId="0" borderId="74" xfId="22" applyFont="1" applyBorder="1">
      <alignment/>
      <protection/>
    </xf>
    <xf numFmtId="204" fontId="4" fillId="0" borderId="74" xfId="17" applyNumberFormat="1" applyFont="1" applyFill="1" applyBorder="1" applyAlignment="1" applyProtection="1">
      <alignment/>
      <protection/>
    </xf>
    <xf numFmtId="0" fontId="4" fillId="0" borderId="0" xfId="22" applyFont="1" applyAlignment="1">
      <alignment horizontal="right"/>
      <protection/>
    </xf>
    <xf numFmtId="204" fontId="5" fillId="0" borderId="0" xfId="17" applyNumberFormat="1" applyFont="1" applyFill="1" applyBorder="1" applyAlignment="1" applyProtection="1">
      <alignment horizontal="center"/>
      <protection/>
    </xf>
    <xf numFmtId="0" fontId="28" fillId="2" borderId="29" xfId="22" applyFont="1" applyFill="1" applyBorder="1" applyAlignment="1">
      <alignment horizontal="center" vertical="center" wrapText="1"/>
      <protection/>
    </xf>
    <xf numFmtId="0" fontId="28" fillId="2" borderId="42" xfId="22" applyFont="1" applyFill="1" applyBorder="1" applyAlignment="1">
      <alignment horizontal="center" vertical="center" wrapText="1"/>
      <protection/>
    </xf>
    <xf numFmtId="204" fontId="28" fillId="2" borderId="42" xfId="17" applyNumberFormat="1" applyFont="1" applyFill="1" applyBorder="1" applyAlignment="1" applyProtection="1">
      <alignment horizontal="center" vertical="center" wrapText="1"/>
      <protection/>
    </xf>
    <xf numFmtId="204" fontId="28" fillId="2" borderId="87" xfId="17" applyNumberFormat="1" applyFont="1" applyFill="1" applyBorder="1" applyAlignment="1" applyProtection="1">
      <alignment horizontal="center" vertical="center" wrapText="1"/>
      <protection/>
    </xf>
    <xf numFmtId="204" fontId="28" fillId="2" borderId="30" xfId="17" applyNumberFormat="1" applyFont="1" applyFill="1" applyBorder="1" applyAlignment="1" applyProtection="1">
      <alignment horizontal="center" vertical="center" wrapText="1"/>
      <protection/>
    </xf>
    <xf numFmtId="0" fontId="0" fillId="0" borderId="0" xfId="22" applyAlignment="1">
      <alignment vertical="center" wrapText="1"/>
      <protection/>
    </xf>
    <xf numFmtId="0" fontId="4" fillId="2" borderId="29" xfId="22" applyFont="1" applyFill="1" applyBorder="1" applyAlignment="1">
      <alignment horizontal="right"/>
      <protection/>
    </xf>
    <xf numFmtId="0" fontId="4" fillId="2" borderId="42" xfId="22" applyFont="1" applyFill="1" applyBorder="1">
      <alignment/>
      <protection/>
    </xf>
    <xf numFmtId="204" fontId="4" fillId="0" borderId="87" xfId="17" applyNumberFormat="1" applyFont="1" applyFill="1" applyBorder="1" applyAlignment="1" applyProtection="1">
      <alignment/>
      <protection/>
    </xf>
    <xf numFmtId="0" fontId="4" fillId="2" borderId="37" xfId="22" applyFont="1" applyFill="1" applyBorder="1" applyAlignment="1">
      <alignment horizontal="right"/>
      <protection/>
    </xf>
    <xf numFmtId="0" fontId="4" fillId="2" borderId="38" xfId="22" applyFont="1" applyFill="1" applyBorder="1">
      <alignment/>
      <protection/>
    </xf>
    <xf numFmtId="0" fontId="7" fillId="2" borderId="38" xfId="22" applyFont="1" applyFill="1" applyBorder="1">
      <alignment/>
      <protection/>
    </xf>
    <xf numFmtId="204" fontId="7" fillId="0" borderId="85" xfId="17" applyNumberFormat="1" applyFont="1" applyFill="1" applyBorder="1" applyAlignment="1" applyProtection="1">
      <alignment/>
      <protection/>
    </xf>
    <xf numFmtId="0" fontId="4" fillId="2" borderId="50" xfId="22" applyFont="1" applyFill="1" applyBorder="1" applyAlignment="1">
      <alignment horizontal="right"/>
      <protection/>
    </xf>
    <xf numFmtId="0" fontId="7" fillId="2" borderId="74" xfId="22" applyFont="1" applyFill="1" applyBorder="1">
      <alignment/>
      <protection/>
    </xf>
    <xf numFmtId="204" fontId="7" fillId="0" borderId="74" xfId="17" applyNumberFormat="1" applyFont="1" applyFill="1" applyBorder="1" applyAlignment="1" applyProtection="1">
      <alignment/>
      <protection/>
    </xf>
    <xf numFmtId="204" fontId="7" fillId="0" borderId="86" xfId="17" applyNumberFormat="1" applyFont="1" applyFill="1" applyBorder="1" applyAlignment="1" applyProtection="1">
      <alignment/>
      <protection/>
    </xf>
    <xf numFmtId="0" fontId="4" fillId="2" borderId="0" xfId="22" applyFont="1" applyFill="1" applyAlignment="1">
      <alignment horizontal="right"/>
      <protection/>
    </xf>
    <xf numFmtId="0" fontId="4" fillId="2" borderId="0" xfId="22" applyFont="1" applyFill="1">
      <alignment/>
      <protection/>
    </xf>
    <xf numFmtId="0" fontId="0" fillId="0" borderId="0" xfId="22" applyAlignment="1">
      <alignment horizontal="right"/>
      <protection/>
    </xf>
    <xf numFmtId="204" fontId="28" fillId="0" borderId="0" xfId="17" applyNumberFormat="1" applyFont="1" applyFill="1" applyBorder="1" applyAlignment="1" applyProtection="1">
      <alignment/>
      <protection/>
    </xf>
    <xf numFmtId="0" fontId="28" fillId="0" borderId="0" xfId="22" applyFont="1" applyAlignment="1">
      <alignment horizontal="center"/>
      <protection/>
    </xf>
    <xf numFmtId="204" fontId="27" fillId="0" borderId="0" xfId="17" applyNumberFormat="1" applyFont="1" applyFill="1" applyBorder="1" applyAlignment="1" applyProtection="1">
      <alignment/>
      <protection/>
    </xf>
    <xf numFmtId="0" fontId="28" fillId="0" borderId="78" xfId="22" applyFont="1" applyBorder="1" applyAlignment="1">
      <alignment horizontal="center"/>
      <protection/>
    </xf>
    <xf numFmtId="0" fontId="27" fillId="0" borderId="5" xfId="22" applyFont="1" applyBorder="1">
      <alignment/>
      <protection/>
    </xf>
    <xf numFmtId="0" fontId="27" fillId="0" borderId="1" xfId="22" applyFont="1" applyBorder="1" applyAlignment="1">
      <alignment horizontal="center"/>
      <protection/>
    </xf>
    <xf numFmtId="1" fontId="27" fillId="0" borderId="1" xfId="22" applyNumberFormat="1" applyFont="1" applyBorder="1" applyAlignment="1">
      <alignment horizontal="left" indent="3"/>
      <protection/>
    </xf>
    <xf numFmtId="10" fontId="27" fillId="0" borderId="4" xfId="22" applyNumberFormat="1" applyFont="1" applyBorder="1" applyAlignment="1">
      <alignment horizontal="right"/>
      <protection/>
    </xf>
    <xf numFmtId="204" fontId="27" fillId="0" borderId="1" xfId="17" applyNumberFormat="1" applyFont="1" applyFill="1" applyBorder="1" applyAlignment="1" applyProtection="1">
      <alignment/>
      <protection/>
    </xf>
    <xf numFmtId="0" fontId="27" fillId="0" borderId="8" xfId="22" applyFont="1" applyBorder="1">
      <alignment/>
      <protection/>
    </xf>
    <xf numFmtId="204" fontId="27" fillId="0" borderId="9" xfId="17" applyNumberFormat="1" applyFont="1" applyFill="1" applyBorder="1" applyAlignment="1" applyProtection="1">
      <alignment/>
      <protection/>
    </xf>
    <xf numFmtId="10" fontId="27" fillId="0" borderId="10" xfId="22" applyNumberFormat="1" applyFont="1" applyBorder="1" applyAlignment="1">
      <alignment horizontal="right"/>
      <protection/>
    </xf>
    <xf numFmtId="0" fontId="28" fillId="0" borderId="88" xfId="22" applyFont="1" applyBorder="1" applyAlignment="1">
      <alignment vertical="center"/>
      <protection/>
    </xf>
    <xf numFmtId="204" fontId="28" fillId="0" borderId="89" xfId="17" applyNumberFormat="1" applyFont="1" applyFill="1" applyBorder="1" applyAlignment="1" applyProtection="1">
      <alignment vertical="center"/>
      <protection/>
    </xf>
    <xf numFmtId="10" fontId="27" fillId="0" borderId="90" xfId="22" applyNumberFormat="1" applyFont="1" applyBorder="1" applyAlignment="1">
      <alignment horizontal="right"/>
      <protection/>
    </xf>
    <xf numFmtId="0" fontId="28" fillId="0" borderId="91" xfId="22" applyFont="1" applyBorder="1" applyAlignment="1">
      <alignment vertical="center"/>
      <protection/>
    </xf>
    <xf numFmtId="204" fontId="28" fillId="0" borderId="92" xfId="17" applyNumberFormat="1" applyFont="1" applyFill="1" applyBorder="1" applyAlignment="1" applyProtection="1">
      <alignment vertical="center"/>
      <protection/>
    </xf>
    <xf numFmtId="10" fontId="27" fillId="0" borderId="93" xfId="22" applyNumberFormat="1" applyFont="1" applyBorder="1" applyAlignment="1">
      <alignment horizontal="right"/>
      <protection/>
    </xf>
    <xf numFmtId="0" fontId="27" fillId="0" borderId="5" xfId="22" applyFont="1" applyBorder="1" applyAlignment="1">
      <alignment vertical="center"/>
      <protection/>
    </xf>
    <xf numFmtId="204" fontId="27" fillId="0" borderId="1" xfId="17" applyNumberFormat="1" applyFont="1" applyFill="1" applyBorder="1" applyAlignment="1" applyProtection="1">
      <alignment vertical="center"/>
      <protection/>
    </xf>
    <xf numFmtId="0" fontId="28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0" fontId="32" fillId="0" borderId="0" xfId="22" applyFont="1" applyAlignment="1">
      <alignment horizontal="center"/>
      <protection/>
    </xf>
    <xf numFmtId="0" fontId="32" fillId="0" borderId="0" xfId="22" applyFont="1" applyAlignment="1">
      <alignment horizontal="right"/>
      <protection/>
    </xf>
    <xf numFmtId="0" fontId="27" fillId="0" borderId="51" xfId="22" applyFont="1" applyBorder="1">
      <alignment/>
      <protection/>
    </xf>
    <xf numFmtId="0" fontId="28" fillId="0" borderId="7" xfId="22" applyFont="1" applyBorder="1" applyAlignment="1">
      <alignment horizontal="center"/>
      <protection/>
    </xf>
    <xf numFmtId="0" fontId="28" fillId="0" borderId="53" xfId="22" applyFont="1" applyBorder="1" applyAlignment="1">
      <alignment horizontal="center" vertical="center"/>
      <protection/>
    </xf>
    <xf numFmtId="0" fontId="28" fillId="0" borderId="94" xfId="22" applyFont="1" applyBorder="1" applyAlignment="1">
      <alignment horizontal="center" vertical="center" wrapText="1"/>
      <protection/>
    </xf>
    <xf numFmtId="0" fontId="28" fillId="0" borderId="14" xfId="22" applyFont="1" applyBorder="1" applyAlignment="1">
      <alignment horizontal="center" vertical="center"/>
      <protection/>
    </xf>
    <xf numFmtId="0" fontId="28" fillId="0" borderId="15" xfId="22" applyFont="1" applyBorder="1" applyAlignment="1">
      <alignment horizontal="center" vertical="center"/>
      <protection/>
    </xf>
    <xf numFmtId="0" fontId="27" fillId="0" borderId="95" xfId="22" applyFont="1" applyBorder="1">
      <alignment/>
      <protection/>
    </xf>
    <xf numFmtId="204" fontId="27" fillId="0" borderId="7" xfId="17" applyNumberFormat="1" applyFont="1" applyFill="1" applyBorder="1" applyAlignment="1" applyProtection="1">
      <alignment/>
      <protection/>
    </xf>
    <xf numFmtId="204" fontId="27" fillId="0" borderId="2" xfId="17" applyNumberFormat="1" applyFont="1" applyFill="1" applyBorder="1" applyAlignment="1" applyProtection="1">
      <alignment/>
      <protection/>
    </xf>
    <xf numFmtId="0" fontId="27" fillId="0" borderId="28" xfId="22" applyFont="1" applyBorder="1">
      <alignment/>
      <protection/>
    </xf>
    <xf numFmtId="204" fontId="27" fillId="0" borderId="5" xfId="17" applyNumberFormat="1" applyFont="1" applyFill="1" applyBorder="1" applyAlignment="1" applyProtection="1">
      <alignment/>
      <protection/>
    </xf>
    <xf numFmtId="204" fontId="27" fillId="0" borderId="4" xfId="17" applyNumberFormat="1" applyFont="1" applyFill="1" applyBorder="1" applyAlignment="1" applyProtection="1">
      <alignment/>
      <protection/>
    </xf>
    <xf numFmtId="0" fontId="27" fillId="0" borderId="96" xfId="22" applyFont="1" applyBorder="1">
      <alignment/>
      <protection/>
    </xf>
    <xf numFmtId="204" fontId="27" fillId="0" borderId="8" xfId="17" applyNumberFormat="1" applyFont="1" applyFill="1" applyBorder="1" applyAlignment="1" applyProtection="1">
      <alignment/>
      <protection/>
    </xf>
    <xf numFmtId="204" fontId="27" fillId="0" borderId="10" xfId="17" applyNumberFormat="1" applyFont="1" applyFill="1" applyBorder="1" applyAlignment="1" applyProtection="1">
      <alignment/>
      <protection/>
    </xf>
    <xf numFmtId="0" fontId="6" fillId="0" borderId="0" xfId="22" applyFont="1" applyAlignment="1">
      <alignment horizontal="center" vertical="center" wrapText="1"/>
      <protection/>
    </xf>
    <xf numFmtId="0" fontId="6" fillId="0" borderId="2" xfId="22" applyFont="1" applyBorder="1" applyAlignment="1">
      <alignment horizont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4" fillId="0" borderId="22" xfId="22" applyFont="1" applyBorder="1">
      <alignment/>
      <protection/>
    </xf>
    <xf numFmtId="0" fontId="4" fillId="0" borderId="23" xfId="22" applyFont="1" applyBorder="1">
      <alignment/>
      <protection/>
    </xf>
    <xf numFmtId="3" fontId="4" fillId="0" borderId="23" xfId="22" applyNumberFormat="1" applyFont="1" applyBorder="1">
      <alignment/>
      <protection/>
    </xf>
    <xf numFmtId="3" fontId="4" fillId="0" borderId="25" xfId="22" applyNumberFormat="1" applyFont="1" applyBorder="1">
      <alignment/>
      <protection/>
    </xf>
    <xf numFmtId="3" fontId="4" fillId="0" borderId="1" xfId="22" applyNumberFormat="1" applyFont="1" applyBorder="1">
      <alignment/>
      <protection/>
    </xf>
    <xf numFmtId="3" fontId="4" fillId="0" borderId="4" xfId="22" applyNumberFormat="1" applyFont="1" applyBorder="1">
      <alignment/>
      <protection/>
    </xf>
    <xf numFmtId="0" fontId="4" fillId="0" borderId="94" xfId="22" applyFont="1" applyBorder="1">
      <alignment/>
      <protection/>
    </xf>
    <xf numFmtId="0" fontId="4" fillId="0" borderId="14" xfId="22" applyFont="1" applyBorder="1">
      <alignment/>
      <protection/>
    </xf>
    <xf numFmtId="3" fontId="4" fillId="0" borderId="14" xfId="22" applyNumberFormat="1" applyFont="1" applyBorder="1">
      <alignment/>
      <protection/>
    </xf>
    <xf numFmtId="3" fontId="4" fillId="0" borderId="15" xfId="22" applyNumberFormat="1" applyFont="1" applyBorder="1">
      <alignment/>
      <protection/>
    </xf>
    <xf numFmtId="0" fontId="6" fillId="0" borderId="97" xfId="22" applyFont="1" applyBorder="1" applyAlignment="1">
      <alignment vertical="center"/>
      <protection/>
    </xf>
    <xf numFmtId="0" fontId="6" fillId="0" borderId="98" xfId="22" applyFont="1" applyBorder="1" applyAlignment="1">
      <alignment vertical="center"/>
      <protection/>
    </xf>
    <xf numFmtId="3" fontId="6" fillId="0" borderId="98" xfId="22" applyNumberFormat="1" applyFont="1" applyBorder="1" applyAlignment="1">
      <alignment vertical="center"/>
      <protection/>
    </xf>
    <xf numFmtId="3" fontId="6" fillId="0" borderId="99" xfId="22" applyNumberFormat="1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10" fillId="0" borderId="42" xfId="23" applyFont="1" applyBorder="1" applyAlignment="1">
      <alignment horizontal="left"/>
      <protection/>
    </xf>
    <xf numFmtId="0" fontId="10" fillId="0" borderId="42" xfId="23" applyFont="1" applyBorder="1">
      <alignment/>
      <protection/>
    </xf>
    <xf numFmtId="0" fontId="10" fillId="0" borderId="53" xfId="23" applyFont="1" applyBorder="1" applyAlignment="1">
      <alignment horizontal="center"/>
      <protection/>
    </xf>
    <xf numFmtId="0" fontId="10" fillId="0" borderId="50" xfId="23" applyFont="1" applyBorder="1" applyAlignment="1">
      <alignment vertical="center"/>
      <protection/>
    </xf>
    <xf numFmtId="0" fontId="10" fillId="0" borderId="74" xfId="23" applyFont="1" applyBorder="1" applyAlignment="1">
      <alignment horizontal="right" vertical="center"/>
      <protection/>
    </xf>
    <xf numFmtId="0" fontId="10" fillId="0" borderId="74" xfId="23" applyFont="1" applyBorder="1" applyAlignment="1">
      <alignment vertical="center"/>
      <protection/>
    </xf>
    <xf numFmtId="0" fontId="10" fillId="0" borderId="74" xfId="23" applyFont="1" applyBorder="1" applyAlignment="1">
      <alignment horizontal="center" vertical="center"/>
      <protection/>
    </xf>
    <xf numFmtId="0" fontId="10" fillId="0" borderId="50" xfId="23" applyFont="1" applyBorder="1" applyAlignment="1">
      <alignment horizontal="center" vertical="center"/>
      <protection/>
    </xf>
    <xf numFmtId="0" fontId="10" fillId="0" borderId="86" xfId="23" applyFont="1" applyBorder="1" applyAlignment="1">
      <alignment horizontal="center" vertical="center"/>
      <protection/>
    </xf>
    <xf numFmtId="0" fontId="0" fillId="0" borderId="53" xfId="23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9" fillId="0" borderId="100" xfId="23" applyFont="1" applyBorder="1" applyAlignment="1">
      <alignment horizontal="right"/>
      <protection/>
    </xf>
    <xf numFmtId="0" fontId="9" fillId="0" borderId="65" xfId="23" applyFont="1" applyBorder="1" applyAlignment="1">
      <alignment horizontal="right"/>
      <protection/>
    </xf>
    <xf numFmtId="0" fontId="9" fillId="0" borderId="65" xfId="23" applyFont="1" applyBorder="1">
      <alignment/>
      <protection/>
    </xf>
    <xf numFmtId="3" fontId="9" fillId="0" borderId="23" xfId="23" applyNumberFormat="1" applyFont="1" applyBorder="1">
      <alignment/>
      <protection/>
    </xf>
    <xf numFmtId="3" fontId="9" fillId="0" borderId="65" xfId="23" applyNumberFormat="1" applyFont="1" applyBorder="1">
      <alignment/>
      <protection/>
    </xf>
    <xf numFmtId="0" fontId="9" fillId="0" borderId="37" xfId="23" applyFont="1" applyBorder="1" applyAlignment="1">
      <alignment horizontal="right"/>
      <protection/>
    </xf>
    <xf numFmtId="0" fontId="9" fillId="0" borderId="38" xfId="23" applyFont="1" applyBorder="1" applyAlignment="1">
      <alignment horizontal="right"/>
      <protection/>
    </xf>
    <xf numFmtId="0" fontId="9" fillId="0" borderId="38" xfId="23" applyFont="1" applyBorder="1">
      <alignment/>
      <protection/>
    </xf>
    <xf numFmtId="3" fontId="9" fillId="0" borderId="1" xfId="23" applyNumberFormat="1" applyFont="1" applyBorder="1">
      <alignment/>
      <protection/>
    </xf>
    <xf numFmtId="3" fontId="9" fillId="0" borderId="38" xfId="23" applyNumberFormat="1" applyFont="1" applyBorder="1">
      <alignment/>
      <protection/>
    </xf>
    <xf numFmtId="0" fontId="10" fillId="0" borderId="38" xfId="23" applyFont="1" applyBorder="1" applyAlignment="1">
      <alignment horizontal="right"/>
      <protection/>
    </xf>
    <xf numFmtId="0" fontId="10" fillId="0" borderId="38" xfId="23" applyFont="1" applyBorder="1">
      <alignment/>
      <protection/>
    </xf>
    <xf numFmtId="0" fontId="9" fillId="0" borderId="38" xfId="23" applyFont="1" applyBorder="1" applyAlignment="1">
      <alignment horizontal="right" vertical="center" wrapText="1"/>
      <protection/>
    </xf>
    <xf numFmtId="0" fontId="9" fillId="0" borderId="38" xfId="23" applyFont="1" applyBorder="1" applyAlignment="1">
      <alignment horizontal="left" vertical="center" wrapText="1"/>
      <protection/>
    </xf>
    <xf numFmtId="3" fontId="9" fillId="0" borderId="1" xfId="23" applyNumberFormat="1" applyFont="1" applyBorder="1" applyAlignment="1">
      <alignment horizontal="center" vertical="center" wrapText="1"/>
      <protection/>
    </xf>
    <xf numFmtId="3" fontId="9" fillId="0" borderId="38" xfId="23" applyNumberFormat="1" applyFont="1" applyBorder="1" applyAlignment="1">
      <alignment horizontal="center" vertical="center" wrapText="1"/>
      <protection/>
    </xf>
    <xf numFmtId="0" fontId="11" fillId="0" borderId="38" xfId="23" applyFont="1" applyBorder="1" applyAlignment="1">
      <alignment horizontal="left" vertical="center" wrapText="1"/>
      <protection/>
    </xf>
    <xf numFmtId="0" fontId="0" fillId="0" borderId="0" xfId="23" applyAlignment="1">
      <alignment horizontal="center" vertical="center" wrapText="1"/>
      <protection/>
    </xf>
    <xf numFmtId="3" fontId="10" fillId="0" borderId="1" xfId="23" applyNumberFormat="1" applyFont="1" applyBorder="1">
      <alignment/>
      <protection/>
    </xf>
    <xf numFmtId="3" fontId="10" fillId="0" borderId="38" xfId="23" applyNumberFormat="1" applyFont="1" applyBorder="1">
      <alignment/>
      <protection/>
    </xf>
    <xf numFmtId="0" fontId="11" fillId="0" borderId="38" xfId="23" applyFont="1" applyBorder="1">
      <alignment/>
      <protection/>
    </xf>
    <xf numFmtId="0" fontId="9" fillId="0" borderId="38" xfId="23" applyFont="1" applyBorder="1" applyAlignment="1">
      <alignment horizontal="right" vertical="center"/>
      <protection/>
    </xf>
    <xf numFmtId="0" fontId="9" fillId="0" borderId="38" xfId="23" applyFont="1" applyBorder="1" applyAlignment="1">
      <alignment vertical="center"/>
      <protection/>
    </xf>
    <xf numFmtId="3" fontId="9" fillId="0" borderId="1" xfId="23" applyNumberFormat="1" applyFont="1" applyBorder="1" applyAlignment="1">
      <alignment vertical="center"/>
      <protection/>
    </xf>
    <xf numFmtId="3" fontId="9" fillId="0" borderId="38" xfId="23" applyNumberFormat="1" applyFont="1" applyBorder="1" applyAlignment="1">
      <alignment vertical="center"/>
      <protection/>
    </xf>
    <xf numFmtId="0" fontId="10" fillId="0" borderId="38" xfId="23" applyFont="1" applyBorder="1" applyAlignment="1">
      <alignment horizontal="right" vertical="center" wrapText="1"/>
      <protection/>
    </xf>
    <xf numFmtId="205" fontId="9" fillId="0" borderId="37" xfId="23" applyNumberFormat="1" applyFont="1" applyBorder="1" applyAlignment="1">
      <alignment horizontal="right"/>
      <protection/>
    </xf>
    <xf numFmtId="49" fontId="11" fillId="0" borderId="38" xfId="23" applyNumberFormat="1" applyFont="1" applyBorder="1">
      <alignment/>
      <protection/>
    </xf>
    <xf numFmtId="49" fontId="9" fillId="0" borderId="38" xfId="23" applyNumberFormat="1" applyFont="1" applyBorder="1">
      <alignment/>
      <protection/>
    </xf>
    <xf numFmtId="0" fontId="10" fillId="0" borderId="38" xfId="23" applyFont="1" applyBorder="1" applyAlignment="1">
      <alignment horizontal="left"/>
      <protection/>
    </xf>
    <xf numFmtId="0" fontId="9" fillId="0" borderId="31" xfId="23" applyFont="1" applyBorder="1" applyAlignment="1">
      <alignment horizontal="right"/>
      <protection/>
    </xf>
    <xf numFmtId="0" fontId="10" fillId="0" borderId="32" xfId="23" applyFont="1" applyBorder="1" applyAlignment="1">
      <alignment horizontal="right"/>
      <protection/>
    </xf>
    <xf numFmtId="0" fontId="10" fillId="0" borderId="32" xfId="23" applyFont="1" applyBorder="1">
      <alignment/>
      <protection/>
    </xf>
    <xf numFmtId="3" fontId="10" fillId="0" borderId="14" xfId="23" applyNumberFormat="1" applyFont="1" applyBorder="1">
      <alignment/>
      <protection/>
    </xf>
    <xf numFmtId="3" fontId="10" fillId="0" borderId="32" xfId="23" applyNumberFormat="1" applyFont="1" applyBorder="1">
      <alignment/>
      <protection/>
    </xf>
    <xf numFmtId="0" fontId="9" fillId="0" borderId="78" xfId="23" applyFont="1" applyBorder="1" applyAlignment="1">
      <alignment horizontal="right"/>
      <protection/>
    </xf>
    <xf numFmtId="0" fontId="9" fillId="0" borderId="32" xfId="23" applyFont="1" applyBorder="1">
      <alignment/>
      <protection/>
    </xf>
    <xf numFmtId="0" fontId="9" fillId="0" borderId="70" xfId="23" applyFont="1" applyBorder="1" applyAlignment="1">
      <alignment horizontal="right"/>
      <protection/>
    </xf>
    <xf numFmtId="0" fontId="10" fillId="0" borderId="67" xfId="23" applyFont="1" applyBorder="1">
      <alignment/>
      <protection/>
    </xf>
    <xf numFmtId="3" fontId="10" fillId="0" borderId="98" xfId="23" applyNumberFormat="1" applyFont="1" applyBorder="1">
      <alignment/>
      <protection/>
    </xf>
    <xf numFmtId="3" fontId="10" fillId="0" borderId="67" xfId="23" applyNumberFormat="1" applyFont="1" applyBorder="1">
      <alignment/>
      <protection/>
    </xf>
    <xf numFmtId="0" fontId="10" fillId="0" borderId="67" xfId="23" applyFont="1" applyBorder="1" applyAlignment="1">
      <alignment horizontal="left"/>
      <protection/>
    </xf>
    <xf numFmtId="0" fontId="9" fillId="0" borderId="67" xfId="23" applyFont="1" applyBorder="1">
      <alignment/>
      <protection/>
    </xf>
    <xf numFmtId="0" fontId="9" fillId="0" borderId="0" xfId="23" applyFont="1" applyAlignment="1">
      <alignment horizontal="right"/>
      <protection/>
    </xf>
    <xf numFmtId="165" fontId="4" fillId="0" borderId="5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0" fontId="7" fillId="0" borderId="101" xfId="0" applyFont="1" applyBorder="1" applyAlignment="1">
      <alignment/>
    </xf>
    <xf numFmtId="0" fontId="4" fillId="0" borderId="37" xfId="23" applyFont="1" applyBorder="1">
      <alignment/>
      <protection/>
    </xf>
    <xf numFmtId="0" f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umFmtId="0" fontId="27" fillId="0" borderId="23" xfId="22" applyFont="1" applyBorder="1" applyAlignment="1">
      <alignment horizontal="center"/>
      <protection/>
    </xf>
    <xf numFmtId="0" fontId="27" fillId="0" borderId="1" xfId="22" applyFont="1" applyBorder="1" applyAlignment="1">
      <alignment horizontal="center"/>
      <protection/>
    </xf>
    <xf numFmtId="0" fontId="31" fillId="0" borderId="0" xfId="22" applyFont="1" applyBorder="1">
      <alignment/>
      <protection/>
    </xf>
    <xf numFmtId="0" fontId="27" fillId="0" borderId="0" xfId="22" applyFont="1" applyBorder="1">
      <alignment/>
      <protection/>
    </xf>
    <xf numFmtId="0" fontId="28" fillId="0" borderId="91" xfId="22" applyFont="1" applyBorder="1">
      <alignment/>
      <protection/>
    </xf>
    <xf numFmtId="0" fontId="28" fillId="0" borderId="102" xfId="22" applyFont="1" applyBorder="1" applyAlignment="1">
      <alignment horizontal="center"/>
      <protection/>
    </xf>
    <xf numFmtId="0" fontId="28" fillId="0" borderId="92" xfId="22" applyFont="1" applyBorder="1" applyAlignment="1">
      <alignment horizontal="center"/>
      <protection/>
    </xf>
    <xf numFmtId="0" fontId="28" fillId="0" borderId="93" xfId="22" applyFont="1" applyBorder="1" applyAlignment="1">
      <alignment horizontal="center"/>
      <protection/>
    </xf>
    <xf numFmtId="0" fontId="28" fillId="0" borderId="103" xfId="22" applyFont="1" applyBorder="1">
      <alignment/>
      <protection/>
    </xf>
    <xf numFmtId="0" fontId="28" fillId="0" borderId="104" xfId="22" applyFont="1" applyBorder="1" applyAlignment="1">
      <alignment horizontal="center"/>
      <protection/>
    </xf>
    <xf numFmtId="0" fontId="27" fillId="0" borderId="5" xfId="22" applyFont="1" applyBorder="1">
      <alignment/>
      <protection/>
    </xf>
    <xf numFmtId="10" fontId="6" fillId="0" borderId="105" xfId="17" applyNumberFormat="1" applyFont="1" applyFill="1" applyBorder="1" applyAlignment="1" applyProtection="1">
      <alignment vertical="center"/>
      <protection/>
    </xf>
    <xf numFmtId="10" fontId="6" fillId="0" borderId="10" xfId="17" applyNumberFormat="1" applyFont="1" applyFill="1" applyBorder="1" applyAlignment="1" applyProtection="1">
      <alignment vertical="center"/>
      <protection/>
    </xf>
    <xf numFmtId="204" fontId="10" fillId="0" borderId="106" xfId="18" applyNumberFormat="1" applyFont="1" applyFill="1" applyBorder="1" applyAlignment="1" applyProtection="1">
      <alignment/>
      <protection/>
    </xf>
    <xf numFmtId="49" fontId="4" fillId="0" borderId="5" xfId="17" applyNumberFormat="1" applyFont="1" applyFill="1" applyBorder="1" applyAlignment="1" applyProtection="1">
      <alignment/>
      <protection/>
    </xf>
    <xf numFmtId="10" fontId="9" fillId="0" borderId="107" xfId="22" applyNumberFormat="1" applyFont="1" applyBorder="1" applyAlignment="1">
      <alignment vertical="center"/>
      <protection/>
    </xf>
    <xf numFmtId="10" fontId="9" fillId="0" borderId="23" xfId="22" applyNumberFormat="1" applyFont="1" applyBorder="1" applyAlignment="1">
      <alignment vertical="center"/>
      <protection/>
    </xf>
    <xf numFmtId="10" fontId="6" fillId="0" borderId="38" xfId="17" applyNumberFormat="1" applyFont="1" applyFill="1" applyBorder="1" applyAlignment="1" applyProtection="1">
      <alignment/>
      <protection/>
    </xf>
    <xf numFmtId="10" fontId="6" fillId="0" borderId="74" xfId="17" applyNumberFormat="1" applyFont="1" applyFill="1" applyBorder="1" applyAlignment="1" applyProtection="1">
      <alignment/>
      <protection/>
    </xf>
    <xf numFmtId="10" fontId="6" fillId="0" borderId="39" xfId="17" applyNumberFormat="1" applyFont="1" applyFill="1" applyBorder="1" applyAlignment="1" applyProtection="1">
      <alignment/>
      <protection/>
    </xf>
    <xf numFmtId="10" fontId="6" fillId="0" borderId="75" xfId="17" applyNumberFormat="1" applyFont="1" applyFill="1" applyBorder="1" applyAlignment="1" applyProtection="1">
      <alignment/>
      <protection/>
    </xf>
    <xf numFmtId="204" fontId="6" fillId="0" borderId="47" xfId="17" applyNumberFormat="1" applyFont="1" applyFill="1" applyBorder="1" applyAlignment="1" applyProtection="1">
      <alignment/>
      <protection/>
    </xf>
    <xf numFmtId="204" fontId="4" fillId="0" borderId="48" xfId="17" applyNumberFormat="1" applyFont="1" applyFill="1" applyBorder="1" applyAlignment="1" applyProtection="1">
      <alignment/>
      <protection/>
    </xf>
    <xf numFmtId="204" fontId="6" fillId="0" borderId="49" xfId="17" applyNumberFormat="1" applyFont="1" applyFill="1" applyBorder="1" applyAlignment="1" applyProtection="1">
      <alignment/>
      <protection/>
    </xf>
    <xf numFmtId="204" fontId="6" fillId="0" borderId="41" xfId="17" applyNumberFormat="1" applyFont="1" applyFill="1" applyBorder="1" applyAlignment="1" applyProtection="1">
      <alignment/>
      <protection/>
    </xf>
    <xf numFmtId="204" fontId="6" fillId="0" borderId="108" xfId="17" applyNumberFormat="1" applyFont="1" applyFill="1" applyBorder="1" applyAlignment="1" applyProtection="1">
      <alignment/>
      <protection/>
    </xf>
    <xf numFmtId="10" fontId="6" fillId="0" borderId="87" xfId="17" applyNumberFormat="1" applyFont="1" applyFill="1" applyBorder="1" applyAlignment="1" applyProtection="1">
      <alignment/>
      <protection/>
    </xf>
    <xf numFmtId="10" fontId="6" fillId="0" borderId="85" xfId="17" applyNumberFormat="1" applyFont="1" applyFill="1" applyBorder="1" applyAlignment="1" applyProtection="1">
      <alignment/>
      <protection/>
    </xf>
    <xf numFmtId="10" fontId="6" fillId="0" borderId="86" xfId="17" applyNumberFormat="1" applyFont="1" applyFill="1" applyBorder="1" applyAlignment="1" applyProtection="1">
      <alignment/>
      <protection/>
    </xf>
    <xf numFmtId="3" fontId="28" fillId="0" borderId="109" xfId="17" applyNumberFormat="1" applyFont="1" applyFill="1" applyBorder="1" applyAlignment="1" applyProtection="1">
      <alignment horizontal="right" vertical="center"/>
      <protection/>
    </xf>
    <xf numFmtId="3" fontId="28" fillId="0" borderId="71" xfId="17" applyNumberFormat="1" applyFont="1" applyFill="1" applyBorder="1" applyAlignment="1" applyProtection="1">
      <alignment horizontal="right" vertical="center"/>
      <protection/>
    </xf>
    <xf numFmtId="3" fontId="9" fillId="0" borderId="110" xfId="23" applyNumberFormat="1" applyFont="1" applyBorder="1">
      <alignment/>
      <protection/>
    </xf>
    <xf numFmtId="3" fontId="9" fillId="0" borderId="69" xfId="23" applyNumberFormat="1" applyFont="1" applyBorder="1">
      <alignment/>
      <protection/>
    </xf>
    <xf numFmtId="3" fontId="10" fillId="0" borderId="69" xfId="23" applyNumberFormat="1" applyFont="1" applyBorder="1">
      <alignment/>
      <protection/>
    </xf>
    <xf numFmtId="3" fontId="9" fillId="0" borderId="69" xfId="23" applyNumberFormat="1" applyFont="1" applyBorder="1" applyAlignment="1">
      <alignment horizontal="right" vertical="center" wrapText="1"/>
      <protection/>
    </xf>
    <xf numFmtId="3" fontId="9" fillId="0" borderId="69" xfId="23" applyNumberFormat="1" applyFont="1" applyBorder="1" applyAlignment="1">
      <alignment vertical="center"/>
      <protection/>
    </xf>
    <xf numFmtId="3" fontId="10" fillId="0" borderId="69" xfId="23" applyNumberFormat="1" applyFont="1" applyBorder="1">
      <alignment/>
      <protection/>
    </xf>
    <xf numFmtId="3" fontId="9" fillId="0" borderId="69" xfId="23" applyNumberFormat="1" applyFont="1" applyBorder="1">
      <alignment/>
      <protection/>
    </xf>
    <xf numFmtId="3" fontId="11" fillId="0" borderId="69" xfId="23" applyNumberFormat="1" applyFont="1" applyBorder="1">
      <alignment/>
      <protection/>
    </xf>
    <xf numFmtId="3" fontId="9" fillId="0" borderId="111" xfId="23" applyNumberFormat="1" applyFont="1" applyBorder="1">
      <alignment/>
      <protection/>
    </xf>
    <xf numFmtId="3" fontId="10" fillId="0" borderId="112" xfId="23" applyNumberFormat="1" applyFont="1" applyBorder="1">
      <alignment/>
      <protection/>
    </xf>
    <xf numFmtId="3" fontId="9" fillId="0" borderId="113" xfId="23" applyNumberFormat="1" applyFont="1" applyBorder="1">
      <alignment/>
      <protection/>
    </xf>
    <xf numFmtId="3" fontId="9" fillId="0" borderId="114" xfId="23" applyNumberFormat="1" applyFont="1" applyBorder="1">
      <alignment/>
      <protection/>
    </xf>
    <xf numFmtId="3" fontId="10" fillId="0" borderId="114" xfId="23" applyNumberFormat="1" applyFont="1" applyBorder="1">
      <alignment/>
      <protection/>
    </xf>
    <xf numFmtId="3" fontId="9" fillId="0" borderId="114" xfId="23" applyNumberFormat="1" applyFont="1" applyBorder="1" applyAlignment="1">
      <alignment horizontal="right" vertical="center" wrapText="1"/>
      <protection/>
    </xf>
    <xf numFmtId="3" fontId="9" fillId="0" borderId="114" xfId="23" applyNumberFormat="1" applyFont="1" applyBorder="1" applyAlignment="1">
      <alignment vertical="center"/>
      <protection/>
    </xf>
    <xf numFmtId="3" fontId="10" fillId="0" borderId="114" xfId="23" applyNumberFormat="1" applyFont="1" applyBorder="1">
      <alignment/>
      <protection/>
    </xf>
    <xf numFmtId="3" fontId="9" fillId="0" borderId="114" xfId="23" applyNumberFormat="1" applyFont="1" applyBorder="1">
      <alignment/>
      <protection/>
    </xf>
    <xf numFmtId="3" fontId="11" fillId="0" borderId="114" xfId="23" applyNumberFormat="1" applyFont="1" applyBorder="1">
      <alignment/>
      <protection/>
    </xf>
    <xf numFmtId="3" fontId="9" fillId="0" borderId="115" xfId="23" applyNumberFormat="1" applyFont="1" applyBorder="1">
      <alignment/>
      <protection/>
    </xf>
    <xf numFmtId="3" fontId="10" fillId="0" borderId="89" xfId="23" applyNumberFormat="1" applyFont="1" applyBorder="1">
      <alignment/>
      <protection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3" fontId="0" fillId="0" borderId="116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3" fontId="37" fillId="3" borderId="117" xfId="0" applyNumberFormat="1" applyFont="1" applyFill="1" applyBorder="1" applyAlignment="1">
      <alignment/>
    </xf>
    <xf numFmtId="0" fontId="37" fillId="3" borderId="118" xfId="0" applyFont="1" applyFill="1" applyBorder="1" applyAlignment="1">
      <alignment/>
    </xf>
    <xf numFmtId="204" fontId="10" fillId="0" borderId="30" xfId="18" applyNumberFormat="1" applyFont="1" applyFill="1" applyBorder="1" applyAlignment="1" applyProtection="1">
      <alignment/>
      <protection/>
    </xf>
    <xf numFmtId="204" fontId="6" fillId="0" borderId="30" xfId="17" applyNumberFormat="1" applyFont="1" applyFill="1" applyBorder="1" applyAlignment="1" applyProtection="1">
      <alignment/>
      <protection/>
    </xf>
    <xf numFmtId="204" fontId="4" fillId="0" borderId="30" xfId="17" applyNumberFormat="1" applyFont="1" applyFill="1" applyBorder="1" applyAlignment="1" applyProtection="1">
      <alignment/>
      <protection/>
    </xf>
    <xf numFmtId="204" fontId="7" fillId="0" borderId="75" xfId="17" applyNumberFormat="1" applyFont="1" applyFill="1" applyBorder="1" applyAlignment="1" applyProtection="1">
      <alignment/>
      <protection/>
    </xf>
    <xf numFmtId="204" fontId="7" fillId="0" borderId="0" xfId="17" applyNumberFormat="1" applyFont="1" applyFill="1" applyBorder="1" applyAlignment="1" applyProtection="1">
      <alignment horizontal="right"/>
      <protection/>
    </xf>
    <xf numFmtId="10" fontId="7" fillId="0" borderId="0" xfId="22" applyNumberFormat="1" applyFont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Alignment="1">
      <alignment horizontal="right"/>
      <protection/>
    </xf>
    <xf numFmtId="3" fontId="9" fillId="0" borderId="101" xfId="0" applyNumberFormat="1" applyFont="1" applyBorder="1" applyAlignment="1">
      <alignment horizontal="right"/>
    </xf>
    <xf numFmtId="3" fontId="9" fillId="0" borderId="119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/>
    </xf>
    <xf numFmtId="0" fontId="6" fillId="0" borderId="88" xfId="22" applyFont="1" applyBorder="1" applyAlignment="1">
      <alignment vertical="center"/>
      <protection/>
    </xf>
    <xf numFmtId="204" fontId="6" fillId="0" borderId="89" xfId="17" applyNumberFormat="1" applyFont="1" applyFill="1" applyBorder="1" applyAlignment="1" applyProtection="1">
      <alignment vertical="center"/>
      <protection/>
    </xf>
    <xf numFmtId="204" fontId="6" fillId="0" borderId="90" xfId="17" applyNumberFormat="1" applyFont="1" applyFill="1" applyBorder="1" applyAlignment="1" applyProtection="1">
      <alignment vertical="center"/>
      <protection/>
    </xf>
    <xf numFmtId="0" fontId="27" fillId="0" borderId="120" xfId="22" applyFont="1" applyBorder="1">
      <alignment/>
      <protection/>
    </xf>
    <xf numFmtId="204" fontId="27" fillId="0" borderId="94" xfId="17" applyNumberFormat="1" applyFont="1" applyFill="1" applyBorder="1" applyAlignment="1" applyProtection="1">
      <alignment/>
      <protection/>
    </xf>
    <xf numFmtId="204" fontId="27" fillId="0" borderId="14" xfId="17" applyNumberFormat="1" applyFont="1" applyFill="1" applyBorder="1" applyAlignment="1" applyProtection="1">
      <alignment/>
      <protection/>
    </xf>
    <xf numFmtId="204" fontId="27" fillId="0" borderId="15" xfId="17" applyNumberFormat="1" applyFont="1" applyFill="1" applyBorder="1" applyAlignment="1" applyProtection="1">
      <alignment/>
      <protection/>
    </xf>
    <xf numFmtId="0" fontId="4" fillId="0" borderId="37" xfId="22" applyFont="1" applyBorder="1">
      <alignment/>
      <protection/>
    </xf>
    <xf numFmtId="0" fontId="4" fillId="0" borderId="38" xfId="22" applyFont="1" applyBorder="1">
      <alignment/>
      <protection/>
    </xf>
    <xf numFmtId="204" fontId="4" fillId="0" borderId="39" xfId="17" applyNumberFormat="1" applyFont="1" applyFill="1" applyBorder="1" applyAlignment="1" applyProtection="1">
      <alignment/>
      <protection/>
    </xf>
    <xf numFmtId="204" fontId="4" fillId="0" borderId="38" xfId="17" applyNumberFormat="1" applyFont="1" applyFill="1" applyBorder="1" applyAlignment="1" applyProtection="1">
      <alignment/>
      <protection/>
    </xf>
    <xf numFmtId="0" fontId="28" fillId="0" borderId="121" xfId="22" applyFont="1" applyBorder="1">
      <alignment/>
      <protection/>
    </xf>
    <xf numFmtId="204" fontId="28" fillId="0" borderId="97" xfId="17" applyNumberFormat="1" applyFont="1" applyFill="1" applyBorder="1" applyAlignment="1" applyProtection="1">
      <alignment/>
      <protection/>
    </xf>
    <xf numFmtId="204" fontId="28" fillId="0" borderId="98" xfId="17" applyNumberFormat="1" applyFont="1" applyFill="1" applyBorder="1" applyAlignment="1" applyProtection="1">
      <alignment/>
      <protection/>
    </xf>
    <xf numFmtId="204" fontId="28" fillId="0" borderId="99" xfId="17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0" xfId="22" applyFont="1" applyAlignment="1">
      <alignment horizontal="left"/>
      <protection/>
    </xf>
    <xf numFmtId="0" fontId="39" fillId="0" borderId="0" xfId="0" applyFont="1" applyBorder="1" applyAlignment="1">
      <alignment/>
    </xf>
    <xf numFmtId="0" fontId="40" fillId="4" borderId="16" xfId="0" applyFont="1" applyFill="1" applyBorder="1" applyAlignment="1">
      <alignment/>
    </xf>
    <xf numFmtId="3" fontId="9" fillId="4" borderId="22" xfId="0" applyNumberFormat="1" applyFont="1" applyFill="1" applyBorder="1" applyAlignment="1">
      <alignment horizontal="right"/>
    </xf>
    <xf numFmtId="0" fontId="6" fillId="4" borderId="121" xfId="0" applyFont="1" applyFill="1" applyBorder="1" applyAlignment="1">
      <alignment vertical="center"/>
    </xf>
    <xf numFmtId="3" fontId="10" fillId="4" borderId="121" xfId="0" applyNumberFormat="1" applyFont="1" applyFill="1" applyBorder="1" applyAlignment="1">
      <alignment vertical="center"/>
    </xf>
    <xf numFmtId="3" fontId="10" fillId="4" borderId="122" xfId="0" applyNumberFormat="1" applyFont="1" applyFill="1" applyBorder="1" applyAlignment="1">
      <alignment vertical="center"/>
    </xf>
    <xf numFmtId="0" fontId="6" fillId="0" borderId="94" xfId="0" applyFont="1" applyBorder="1" applyAlignment="1">
      <alignment horizontal="center"/>
    </xf>
    <xf numFmtId="3" fontId="9" fillId="4" borderId="17" xfId="0" applyNumberFormat="1" applyFont="1" applyFill="1" applyBorder="1" applyAlignment="1">
      <alignment horizontal="right"/>
    </xf>
    <xf numFmtId="165" fontId="4" fillId="4" borderId="22" xfId="0" applyNumberFormat="1" applyFont="1" applyFill="1" applyBorder="1" applyAlignment="1">
      <alignment horizontal="right"/>
    </xf>
    <xf numFmtId="0" fontId="6" fillId="4" borderId="121" xfId="0" applyFont="1" applyFill="1" applyBorder="1" applyAlignment="1">
      <alignment vertical="center"/>
    </xf>
    <xf numFmtId="165" fontId="6" fillId="4" borderId="121" xfId="15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/>
    </xf>
    <xf numFmtId="0" fontId="9" fillId="0" borderId="17" xfId="0" applyFont="1" applyBorder="1" applyAlignment="1">
      <alignment vertical="center"/>
    </xf>
    <xf numFmtId="0" fontId="6" fillId="0" borderId="123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centerContinuous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3" fontId="9" fillId="0" borderId="124" xfId="0" applyNumberFormat="1" applyFont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6" fillId="4" borderId="123" xfId="0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right" vertical="center"/>
    </xf>
    <xf numFmtId="0" fontId="10" fillId="4" borderId="122" xfId="0" applyFont="1" applyFill="1" applyBorder="1" applyAlignment="1">
      <alignment vertical="center" wrapText="1"/>
    </xf>
    <xf numFmtId="0" fontId="6" fillId="4" borderId="125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26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6" xfId="0" applyBorder="1" applyAlignment="1">
      <alignment horizontal="right"/>
    </xf>
    <xf numFmtId="0" fontId="0" fillId="0" borderId="127" xfId="0" applyBorder="1" applyAlignment="1">
      <alignment horizontal="right"/>
    </xf>
    <xf numFmtId="0" fontId="0" fillId="0" borderId="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26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16" xfId="0" applyNumberFormat="1" applyBorder="1" applyAlignment="1">
      <alignment horizontal="right"/>
    </xf>
    <xf numFmtId="3" fontId="0" fillId="0" borderId="127" xfId="0" applyNumberFormat="1" applyBorder="1" applyAlignment="1">
      <alignment horizontal="right"/>
    </xf>
    <xf numFmtId="0" fontId="14" fillId="0" borderId="127" xfId="0" applyFont="1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4" fillId="0" borderId="28" xfId="0" applyFont="1" applyBorder="1" applyAlignment="1">
      <alignment horizontal="left"/>
    </xf>
    <xf numFmtId="0" fontId="14" fillId="0" borderId="116" xfId="0" applyFont="1" applyBorder="1" applyAlignment="1">
      <alignment horizontal="left"/>
    </xf>
    <xf numFmtId="3" fontId="0" fillId="0" borderId="1" xfId="0" applyNumberFormat="1" applyBorder="1" applyAlignment="1">
      <alignment/>
    </xf>
    <xf numFmtId="204" fontId="26" fillId="0" borderId="50" xfId="17" applyNumberFormat="1" applyFont="1" applyFill="1" applyBorder="1" applyAlignment="1" applyProtection="1">
      <alignment horizontal="center"/>
      <protection/>
    </xf>
    <xf numFmtId="0" fontId="7" fillId="0" borderId="0" xfId="22" applyFont="1" applyBorder="1" applyAlignment="1">
      <alignment horizontal="center"/>
      <protection/>
    </xf>
    <xf numFmtId="204" fontId="7" fillId="0" borderId="0" xfId="17" applyNumberFormat="1" applyFont="1" applyFill="1" applyBorder="1" applyAlignment="1" applyProtection="1">
      <alignment horizontal="center"/>
      <protection/>
    </xf>
    <xf numFmtId="0" fontId="26" fillId="0" borderId="50" xfId="22" applyFont="1" applyBorder="1" applyAlignment="1">
      <alignment horizontal="center"/>
      <protection/>
    </xf>
    <xf numFmtId="0" fontId="26" fillId="0" borderId="66" xfId="22" applyFont="1" applyBorder="1" applyAlignment="1">
      <alignment horizontal="center"/>
      <protection/>
    </xf>
    <xf numFmtId="0" fontId="26" fillId="0" borderId="112" xfId="22" applyFont="1" applyBorder="1" applyAlignment="1">
      <alignment horizontal="center"/>
      <protection/>
    </xf>
    <xf numFmtId="165" fontId="4" fillId="4" borderId="17" xfId="0" applyNumberFormat="1" applyFont="1" applyFill="1" applyBorder="1" applyAlignment="1">
      <alignment horizontal="right"/>
    </xf>
    <xf numFmtId="165" fontId="6" fillId="4" borderId="122" xfId="15" applyNumberFormat="1" applyFont="1" applyFill="1" applyBorder="1" applyAlignment="1">
      <alignment vertical="center"/>
    </xf>
    <xf numFmtId="0" fontId="8" fillId="0" borderId="0" xfId="22" applyFont="1" applyBorder="1" applyAlignment="1">
      <alignment horizontal="center"/>
      <protection/>
    </xf>
    <xf numFmtId="1" fontId="6" fillId="0" borderId="42" xfId="17" applyNumberFormat="1" applyFont="1" applyFill="1" applyBorder="1" applyAlignment="1" applyProtection="1">
      <alignment horizontal="center" vertical="center"/>
      <protection/>
    </xf>
    <xf numFmtId="204" fontId="6" fillId="0" borderId="42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0" fillId="0" borderId="130" xfId="0" applyBorder="1" applyAlignment="1">
      <alignment vertical="center"/>
    </xf>
    <xf numFmtId="0" fontId="10" fillId="0" borderId="131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7" fillId="0" borderId="0" xfId="22" applyFont="1" applyBorder="1" applyAlignment="1">
      <alignment horizontal="right"/>
      <protection/>
    </xf>
    <xf numFmtId="0" fontId="10" fillId="0" borderId="42" xfId="22" applyFont="1" applyBorder="1" applyAlignment="1">
      <alignment horizontal="center" vertical="center"/>
      <protection/>
    </xf>
    <xf numFmtId="0" fontId="10" fillId="0" borderId="32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/>
      <protection/>
    </xf>
    <xf numFmtId="204" fontId="10" fillId="0" borderId="29" xfId="17" applyNumberFormat="1" applyFont="1" applyFill="1" applyBorder="1" applyAlignment="1" applyProtection="1">
      <alignment horizontal="center"/>
      <protection/>
    </xf>
    <xf numFmtId="204" fontId="10" fillId="0" borderId="30" xfId="17" applyNumberFormat="1" applyFont="1" applyFill="1" applyBorder="1" applyAlignment="1" applyProtection="1">
      <alignment horizontal="center"/>
      <protection/>
    </xf>
    <xf numFmtId="204" fontId="10" fillId="0" borderId="31" xfId="17" applyNumberFormat="1" applyFont="1" applyFill="1" applyBorder="1" applyAlignment="1" applyProtection="1">
      <alignment horizontal="center"/>
      <protection/>
    </xf>
    <xf numFmtId="204" fontId="10" fillId="0" borderId="32" xfId="17" applyNumberFormat="1" applyFont="1" applyFill="1" applyBorder="1" applyAlignment="1" applyProtection="1">
      <alignment horizontal="center"/>
      <protection/>
    </xf>
    <xf numFmtId="0" fontId="6" fillId="0" borderId="40" xfId="22" applyFont="1" applyBorder="1" applyAlignment="1">
      <alignment horizontal="center"/>
      <protection/>
    </xf>
    <xf numFmtId="0" fontId="0" fillId="0" borderId="127" xfId="0" applyBorder="1" applyAlignment="1">
      <alignment horizontal="center"/>
    </xf>
    <xf numFmtId="0" fontId="0" fillId="0" borderId="12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39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5" fillId="0" borderId="0" xfId="0" applyFont="1" applyBorder="1" applyAlignment="1">
      <alignment horizontal="right"/>
    </xf>
    <xf numFmtId="0" fontId="0" fillId="0" borderId="133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9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3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116" xfId="0" applyNumberFormat="1" applyBorder="1" applyAlignment="1">
      <alignment horizontal="center"/>
    </xf>
    <xf numFmtId="49" fontId="0" fillId="0" borderId="12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23" xfId="0" applyNumberFormat="1" applyBorder="1" applyAlignment="1">
      <alignment horizontal="center"/>
    </xf>
    <xf numFmtId="49" fontId="0" fillId="0" borderId="136" xfId="0" applyNumberFormat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36" fillId="0" borderId="12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36" fillId="0" borderId="12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23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14" fillId="0" borderId="28" xfId="0" applyFont="1" applyBorder="1" applyAlignment="1">
      <alignment wrapText="1"/>
    </xf>
    <xf numFmtId="0" fontId="14" fillId="0" borderId="116" xfId="0" applyFont="1" applyBorder="1" applyAlignment="1">
      <alignment wrapText="1"/>
    </xf>
    <xf numFmtId="0" fontId="14" fillId="0" borderId="127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4" fillId="0" borderId="28" xfId="0" applyFont="1" applyBorder="1" applyAlignment="1">
      <alignment/>
    </xf>
    <xf numFmtId="0" fontId="14" fillId="0" borderId="116" xfId="0" applyFont="1" applyBorder="1" applyAlignment="1">
      <alignment/>
    </xf>
    <xf numFmtId="0" fontId="14" fillId="0" borderId="127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16" xfId="0" applyBorder="1" applyAlignment="1">
      <alignment/>
    </xf>
    <xf numFmtId="0" fontId="0" fillId="0" borderId="127" xfId="0" applyBorder="1" applyAlignment="1">
      <alignment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4" xfId="0" applyNumberFormat="1" applyBorder="1" applyAlignment="1">
      <alignment/>
    </xf>
    <xf numFmtId="0" fontId="17" fillId="0" borderId="28" xfId="24" applyFont="1" applyBorder="1" applyAlignment="1">
      <alignment horizontal="left"/>
      <protection/>
    </xf>
    <xf numFmtId="0" fontId="17" fillId="0" borderId="116" xfId="24" applyBorder="1" applyAlignment="1">
      <alignment horizontal="left"/>
      <protection/>
    </xf>
    <xf numFmtId="0" fontId="0" fillId="0" borderId="116" xfId="0" applyBorder="1" applyAlignment="1">
      <alignment/>
    </xf>
    <xf numFmtId="0" fontId="0" fillId="0" borderId="127" xfId="0" applyBorder="1" applyAlignment="1">
      <alignment/>
    </xf>
    <xf numFmtId="0" fontId="0" fillId="0" borderId="126" xfId="0" applyBorder="1" applyAlignment="1">
      <alignment/>
    </xf>
    <xf numFmtId="0" fontId="14" fillId="0" borderId="96" xfId="0" applyFont="1" applyBorder="1" applyAlignment="1">
      <alignment/>
    </xf>
    <xf numFmtId="0" fontId="14" fillId="0" borderId="137" xfId="0" applyFont="1" applyBorder="1" applyAlignment="1">
      <alignment/>
    </xf>
    <xf numFmtId="0" fontId="14" fillId="0" borderId="13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37" fillId="0" borderId="121" xfId="0" applyFont="1" applyBorder="1" applyAlignment="1">
      <alignment vertical="center"/>
    </xf>
    <xf numFmtId="0" fontId="37" fillId="0" borderId="118" xfId="0" applyFont="1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39" xfId="0" applyBorder="1" applyAlignment="1">
      <alignment vertical="center"/>
    </xf>
    <xf numFmtId="0" fontId="37" fillId="3" borderId="140" xfId="0" applyFont="1" applyFill="1" applyBorder="1" applyAlignment="1">
      <alignment vertical="center"/>
    </xf>
    <xf numFmtId="0" fontId="37" fillId="3" borderId="98" xfId="0" applyFont="1" applyFill="1" applyBorder="1" applyAlignment="1">
      <alignment vertical="center"/>
    </xf>
    <xf numFmtId="3" fontId="37" fillId="3" borderId="98" xfId="0" applyNumberFormat="1" applyFont="1" applyFill="1" applyBorder="1" applyAlignment="1">
      <alignment vertical="center"/>
    </xf>
    <xf numFmtId="3" fontId="37" fillId="3" borderId="99" xfId="0" applyNumberFormat="1" applyFont="1" applyFill="1" applyBorder="1" applyAlignment="1">
      <alignment vertical="center"/>
    </xf>
    <xf numFmtId="0" fontId="37" fillId="3" borderId="97" xfId="0" applyFont="1" applyFill="1" applyBorder="1" applyAlignment="1">
      <alignment vertical="center"/>
    </xf>
    <xf numFmtId="0" fontId="37" fillId="3" borderId="125" xfId="0" applyFont="1" applyFill="1" applyBorder="1" applyAlignment="1">
      <alignment vertical="center"/>
    </xf>
    <xf numFmtId="0" fontId="37" fillId="3" borderId="118" xfId="0" applyFont="1" applyFill="1" applyBorder="1" applyAlignment="1">
      <alignment vertical="center"/>
    </xf>
    <xf numFmtId="0" fontId="37" fillId="3" borderId="99" xfId="0" applyFont="1" applyFill="1" applyBorder="1" applyAlignment="1">
      <alignment vertical="center"/>
    </xf>
    <xf numFmtId="0" fontId="38" fillId="3" borderId="141" xfId="0" applyFont="1" applyFill="1" applyBorder="1" applyAlignment="1">
      <alignment vertical="center"/>
    </xf>
    <xf numFmtId="0" fontId="38" fillId="3" borderId="142" xfId="0" applyFont="1" applyFill="1" applyBorder="1" applyAlignment="1">
      <alignment vertical="center"/>
    </xf>
    <xf numFmtId="0" fontId="38" fillId="3" borderId="132" xfId="0" applyFont="1" applyFill="1" applyBorder="1" applyAlignment="1">
      <alignment vertical="center"/>
    </xf>
    <xf numFmtId="3" fontId="37" fillId="3" borderId="131" xfId="0" applyNumberFormat="1" applyFont="1" applyFill="1" applyBorder="1" applyAlignment="1">
      <alignment vertical="center"/>
    </xf>
    <xf numFmtId="0" fontId="37" fillId="3" borderId="142" xfId="0" applyFont="1" applyFill="1" applyBorder="1" applyAlignment="1">
      <alignment vertical="center"/>
    </xf>
    <xf numFmtId="0" fontId="37" fillId="3" borderId="143" xfId="0" applyFont="1" applyFill="1" applyBorder="1" applyAlignment="1">
      <alignment vertical="center"/>
    </xf>
    <xf numFmtId="3" fontId="37" fillId="3" borderId="97" xfId="0" applyNumberFormat="1" applyFont="1" applyFill="1" applyBorder="1" applyAlignment="1">
      <alignment vertical="center"/>
    </xf>
    <xf numFmtId="0" fontId="17" fillId="0" borderId="95" xfId="24" applyFont="1" applyBorder="1" applyAlignment="1">
      <alignment horizontal="left"/>
      <protection/>
    </xf>
    <xf numFmtId="0" fontId="17" fillId="0" borderId="24" xfId="24" applyBorder="1" applyAlignment="1">
      <alignment horizontal="left"/>
      <protection/>
    </xf>
    <xf numFmtId="0" fontId="0" fillId="0" borderId="24" xfId="0" applyBorder="1" applyAlignment="1">
      <alignment/>
    </xf>
    <xf numFmtId="0" fontId="0" fillId="0" borderId="144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44" xfId="0" applyBorder="1" applyAlignment="1">
      <alignment/>
    </xf>
    <xf numFmtId="0" fontId="17" fillId="0" borderId="28" xfId="24" applyFont="1" applyBorder="1" applyAlignment="1">
      <alignment horizontal="left" wrapText="1"/>
      <protection/>
    </xf>
    <xf numFmtId="0" fontId="17" fillId="0" borderId="116" xfId="24" applyBorder="1" applyAlignment="1">
      <alignment horizontal="left" wrapText="1"/>
      <protection/>
    </xf>
    <xf numFmtId="0" fontId="17" fillId="0" borderId="116" xfId="24" applyFont="1" applyBorder="1" applyAlignment="1">
      <alignment horizontal="left" wrapText="1"/>
      <protection/>
    </xf>
    <xf numFmtId="0" fontId="17" fillId="0" borderId="127" xfId="24" applyFont="1" applyBorder="1" applyAlignment="1">
      <alignment horizontal="left" wrapText="1"/>
      <protection/>
    </xf>
    <xf numFmtId="0" fontId="17" fillId="0" borderId="96" xfId="24" applyFont="1" applyBorder="1" applyAlignment="1">
      <alignment horizontal="left"/>
      <protection/>
    </xf>
    <xf numFmtId="0" fontId="17" fillId="0" borderId="137" xfId="24" applyBorder="1" applyAlignment="1">
      <alignment horizontal="left"/>
      <protection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49" fontId="0" fillId="0" borderId="19" xfId="0" applyNumberFormat="1" applyBorder="1" applyAlignment="1">
      <alignment horizontal="center"/>
    </xf>
    <xf numFmtId="0" fontId="37" fillId="3" borderId="121" xfId="0" applyFont="1" applyFill="1" applyBorder="1" applyAlignment="1">
      <alignment vertical="center"/>
    </xf>
    <xf numFmtId="0" fontId="0" fillId="0" borderId="9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17" fillId="0" borderId="28" xfId="24" applyFont="1" applyBorder="1" applyAlignment="1">
      <alignment horizontal="left" vertical="center" wrapText="1"/>
      <protection/>
    </xf>
    <xf numFmtId="0" fontId="17" fillId="0" borderId="116" xfId="24" applyBorder="1" applyAlignment="1">
      <alignment horizontal="left" vertical="center" wrapText="1"/>
      <protection/>
    </xf>
    <xf numFmtId="0" fontId="0" fillId="0" borderId="116" xfId="0" applyBorder="1" applyAlignment="1">
      <alignment vertical="center" wrapText="1"/>
    </xf>
    <xf numFmtId="0" fontId="0" fillId="0" borderId="127" xfId="0" applyBorder="1" applyAlignment="1">
      <alignment vertical="center" wrapText="1"/>
    </xf>
    <xf numFmtId="3" fontId="38" fillId="3" borderId="98" xfId="0" applyNumberFormat="1" applyFont="1" applyFill="1" applyBorder="1" applyAlignment="1">
      <alignment vertical="center"/>
    </xf>
    <xf numFmtId="3" fontId="38" fillId="3" borderId="99" xfId="0" applyNumberFormat="1" applyFont="1" applyFill="1" applyBorder="1" applyAlignment="1">
      <alignment vertical="center"/>
    </xf>
    <xf numFmtId="3" fontId="38" fillId="3" borderId="97" xfId="0" applyNumberFormat="1" applyFont="1" applyFill="1" applyBorder="1" applyAlignment="1">
      <alignment vertical="center"/>
    </xf>
    <xf numFmtId="0" fontId="38" fillId="3" borderId="125" xfId="0" applyFont="1" applyFill="1" applyBorder="1" applyAlignment="1">
      <alignment vertical="center"/>
    </xf>
    <xf numFmtId="0" fontId="38" fillId="3" borderId="118" xfId="0" applyFont="1" applyFill="1" applyBorder="1" applyAlignment="1">
      <alignment vertical="center"/>
    </xf>
    <xf numFmtId="0" fontId="38" fillId="3" borderId="140" xfId="0" applyFont="1" applyFill="1" applyBorder="1" applyAlignment="1">
      <alignment vertical="center"/>
    </xf>
    <xf numFmtId="0" fontId="38" fillId="3" borderId="98" xfId="0" applyFont="1" applyFill="1" applyBorder="1" applyAlignment="1">
      <alignment vertical="center"/>
    </xf>
    <xf numFmtId="0" fontId="38" fillId="0" borderId="121" xfId="0" applyFont="1" applyBorder="1" applyAlignment="1">
      <alignment vertical="center"/>
    </xf>
    <xf numFmtId="0" fontId="38" fillId="0" borderId="118" xfId="0" applyFont="1" applyBorder="1" applyAlignment="1">
      <alignment vertical="center"/>
    </xf>
    <xf numFmtId="0" fontId="38" fillId="3" borderId="121" xfId="0" applyFont="1" applyFill="1" applyBorder="1" applyAlignment="1">
      <alignment vertical="center"/>
    </xf>
    <xf numFmtId="3" fontId="38" fillId="3" borderId="131" xfId="0" applyNumberFormat="1" applyFont="1" applyFill="1" applyBorder="1" applyAlignment="1">
      <alignment vertical="center"/>
    </xf>
    <xf numFmtId="0" fontId="38" fillId="3" borderId="143" xfId="0" applyFont="1" applyFill="1" applyBorder="1" applyAlignment="1">
      <alignment vertical="center"/>
    </xf>
    <xf numFmtId="0" fontId="38" fillId="3" borderId="97" xfId="0" applyFont="1" applyFill="1" applyBorder="1" applyAlignment="1">
      <alignment vertical="center"/>
    </xf>
    <xf numFmtId="0" fontId="17" fillId="0" borderId="120" xfId="24" applyFont="1" applyBorder="1" applyAlignment="1">
      <alignment horizontal="left"/>
      <protection/>
    </xf>
    <xf numFmtId="0" fontId="17" fillId="0" borderId="145" xfId="24" applyBorder="1" applyAlignment="1">
      <alignment horizontal="left"/>
      <protection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0" fillId="0" borderId="96" xfId="0" applyBorder="1" applyAlignment="1">
      <alignment horizontal="right"/>
    </xf>
    <xf numFmtId="0" fontId="0" fillId="0" borderId="128" xfId="0" applyBorder="1" applyAlignment="1">
      <alignment horizontal="right"/>
    </xf>
    <xf numFmtId="0" fontId="0" fillId="0" borderId="105" xfId="0" applyBorder="1" applyAlignment="1">
      <alignment/>
    </xf>
    <xf numFmtId="0" fontId="0" fillId="0" borderId="137" xfId="0" applyBorder="1" applyAlignment="1">
      <alignment/>
    </xf>
    <xf numFmtId="0" fontId="0" fillId="0" borderId="128" xfId="0" applyBorder="1" applyAlignment="1">
      <alignment/>
    </xf>
    <xf numFmtId="0" fontId="0" fillId="0" borderId="94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7" fillId="0" borderId="28" xfId="24" applyFont="1" applyBorder="1" applyAlignment="1">
      <alignment wrapText="1"/>
      <protection/>
    </xf>
    <xf numFmtId="0" fontId="17" fillId="0" borderId="116" xfId="24" applyBorder="1" applyAlignment="1">
      <alignment wrapText="1"/>
      <protection/>
    </xf>
    <xf numFmtId="0" fontId="0" fillId="0" borderId="28" xfId="0" applyBorder="1" applyAlignment="1">
      <alignment horizontal="center"/>
    </xf>
    <xf numFmtId="3" fontId="0" fillId="0" borderId="12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7" fillId="0" borderId="28" xfId="24" applyFont="1" applyBorder="1" applyAlignment="1">
      <alignment/>
      <protection/>
    </xf>
    <xf numFmtId="0" fontId="17" fillId="0" borderId="116" xfId="24" applyBorder="1" applyAlignment="1">
      <alignment/>
      <protection/>
    </xf>
    <xf numFmtId="3" fontId="0" fillId="0" borderId="116" xfId="0" applyNumberFormat="1" applyBorder="1" applyAlignment="1">
      <alignment/>
    </xf>
    <xf numFmtId="3" fontId="0" fillId="0" borderId="127" xfId="0" applyNumberFormat="1" applyBorder="1" applyAlignment="1">
      <alignment/>
    </xf>
    <xf numFmtId="0" fontId="0" fillId="0" borderId="116" xfId="0" applyBorder="1" applyAlignment="1">
      <alignment wrapText="1"/>
    </xf>
    <xf numFmtId="0" fontId="0" fillId="0" borderId="127" xfId="0" applyBorder="1" applyAlignment="1">
      <alignment wrapText="1"/>
    </xf>
    <xf numFmtId="3" fontId="0" fillId="0" borderId="23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94" xfId="0" applyNumberFormat="1" applyBorder="1" applyAlignment="1">
      <alignment horizontal="right"/>
    </xf>
    <xf numFmtId="0" fontId="17" fillId="0" borderId="28" xfId="26" applyFont="1" applyBorder="1" applyAlignment="1">
      <alignment horizontal="left" vertical="center"/>
      <protection/>
    </xf>
    <xf numFmtId="0" fontId="17" fillId="0" borderId="116" xfId="26" applyFont="1" applyBorder="1" applyAlignment="1">
      <alignment horizontal="left" vertical="center"/>
      <protection/>
    </xf>
    <xf numFmtId="0" fontId="17" fillId="0" borderId="127" xfId="26" applyFont="1" applyBorder="1" applyAlignment="1">
      <alignment horizontal="left" vertical="center"/>
      <protection/>
    </xf>
    <xf numFmtId="0" fontId="38" fillId="0" borderId="121" xfId="0" applyFont="1" applyBorder="1" applyAlignment="1">
      <alignment vertical="center" wrapText="1"/>
    </xf>
    <xf numFmtId="0" fontId="38" fillId="0" borderId="118" xfId="0" applyFont="1" applyBorder="1" applyAlignment="1">
      <alignment vertical="center" wrapText="1"/>
    </xf>
    <xf numFmtId="0" fontId="0" fillId="0" borderId="118" xfId="0" applyBorder="1" applyAlignment="1">
      <alignment vertical="center" wrapText="1"/>
    </xf>
    <xf numFmtId="0" fontId="0" fillId="0" borderId="139" xfId="0" applyBorder="1" applyAlignment="1">
      <alignment vertical="center" wrapText="1"/>
    </xf>
    <xf numFmtId="3" fontId="37" fillId="3" borderId="125" xfId="0" applyNumberFormat="1" applyFont="1" applyFill="1" applyBorder="1" applyAlignment="1">
      <alignment/>
    </xf>
    <xf numFmtId="3" fontId="37" fillId="3" borderId="118" xfId="0" applyNumberFormat="1" applyFont="1" applyFill="1" applyBorder="1" applyAlignment="1">
      <alignment/>
    </xf>
    <xf numFmtId="3" fontId="37" fillId="3" borderId="139" xfId="0" applyNumberFormat="1" applyFont="1" applyFill="1" applyBorder="1" applyAlignment="1">
      <alignment/>
    </xf>
    <xf numFmtId="0" fontId="17" fillId="0" borderId="28" xfId="26" applyFont="1" applyBorder="1" applyAlignment="1">
      <alignment vertical="center"/>
      <protection/>
    </xf>
    <xf numFmtId="0" fontId="0" fillId="0" borderId="116" xfId="0" applyBorder="1" applyAlignment="1">
      <alignment vertical="center"/>
    </xf>
    <xf numFmtId="0" fontId="0" fillId="0" borderId="127" xfId="0" applyBorder="1" applyAlignment="1">
      <alignment vertical="center"/>
    </xf>
    <xf numFmtId="0" fontId="38" fillId="3" borderId="99" xfId="0" applyFont="1" applyFill="1" applyBorder="1" applyAlignment="1">
      <alignment vertical="center"/>
    </xf>
    <xf numFmtId="3" fontId="38" fillId="3" borderId="142" xfId="0" applyNumberFormat="1" applyFont="1" applyFill="1" applyBorder="1" applyAlignment="1">
      <alignment vertical="center"/>
    </xf>
    <xf numFmtId="3" fontId="38" fillId="3" borderId="143" xfId="0" applyNumberFormat="1" applyFont="1" applyFill="1" applyBorder="1" applyAlignment="1">
      <alignment vertical="center"/>
    </xf>
    <xf numFmtId="0" fontId="17" fillId="0" borderId="95" xfId="26" applyFont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144" xfId="0" applyBorder="1" applyAlignment="1">
      <alignment vertical="center"/>
    </xf>
    <xf numFmtId="3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37" fillId="0" borderId="121" xfId="26" applyFont="1" applyFill="1" applyBorder="1" applyAlignment="1">
      <alignment vertical="center" wrapText="1"/>
      <protection/>
    </xf>
    <xf numFmtId="0" fontId="37" fillId="0" borderId="118" xfId="0" applyFont="1" applyBorder="1" applyAlignment="1">
      <alignment wrapText="1"/>
    </xf>
    <xf numFmtId="0" fontId="0" fillId="0" borderId="118" xfId="0" applyBorder="1" applyAlignment="1">
      <alignment/>
    </xf>
    <xf numFmtId="0" fontId="0" fillId="0" borderId="139" xfId="0" applyBorder="1" applyAlignment="1">
      <alignment/>
    </xf>
    <xf numFmtId="3" fontId="37" fillId="3" borderId="121" xfId="0" applyNumberFormat="1" applyFont="1" applyFill="1" applyBorder="1" applyAlignment="1">
      <alignment/>
    </xf>
    <xf numFmtId="3" fontId="37" fillId="3" borderId="140" xfId="0" applyNumberFormat="1" applyFont="1" applyFill="1" applyBorder="1" applyAlignment="1">
      <alignment/>
    </xf>
    <xf numFmtId="0" fontId="37" fillId="0" borderId="121" xfId="0" applyFont="1" applyBorder="1" applyAlignment="1">
      <alignment/>
    </xf>
    <xf numFmtId="0" fontId="37" fillId="0" borderId="118" xfId="0" applyFont="1" applyBorder="1" applyAlignment="1">
      <alignment/>
    </xf>
    <xf numFmtId="0" fontId="37" fillId="3" borderId="140" xfId="0" applyFont="1" applyFill="1" applyBorder="1" applyAlignment="1">
      <alignment/>
    </xf>
    <xf numFmtId="0" fontId="37" fillId="3" borderId="118" xfId="0" applyFont="1" applyFill="1" applyBorder="1" applyAlignment="1">
      <alignment/>
    </xf>
    <xf numFmtId="0" fontId="37" fillId="3" borderId="139" xfId="0" applyFont="1" applyFill="1" applyBorder="1" applyAlignment="1">
      <alignment/>
    </xf>
    <xf numFmtId="0" fontId="5" fillId="0" borderId="0" xfId="22" applyFont="1" applyBorder="1" applyAlignment="1">
      <alignment horizontal="center"/>
      <protection/>
    </xf>
    <xf numFmtId="0" fontId="6" fillId="0" borderId="42" xfId="22" applyFont="1" applyBorder="1" applyAlignment="1">
      <alignment horizontal="center"/>
      <protection/>
    </xf>
    <xf numFmtId="0" fontId="6" fillId="0" borderId="30" xfId="22" applyFont="1" applyBorder="1" applyAlignment="1">
      <alignment horizontal="center"/>
      <protection/>
    </xf>
    <xf numFmtId="0" fontId="5" fillId="0" borderId="0" xfId="23" applyFont="1" applyBorder="1" applyAlignment="1">
      <alignment horizontal="center"/>
      <protection/>
    </xf>
    <xf numFmtId="204" fontId="7" fillId="0" borderId="0" xfId="18" applyNumberFormat="1" applyFont="1" applyFill="1" applyBorder="1" applyAlignment="1" applyProtection="1">
      <alignment horizontal="center"/>
      <protection/>
    </xf>
    <xf numFmtId="0" fontId="6" fillId="0" borderId="36" xfId="22" applyFont="1" applyBorder="1" applyAlignment="1">
      <alignment horizontal="center"/>
      <protection/>
    </xf>
    <xf numFmtId="204" fontId="6" fillId="0" borderId="36" xfId="17" applyNumberFormat="1" applyFont="1" applyFill="1" applyBorder="1" applyAlignment="1" applyProtection="1">
      <alignment horizontal="center"/>
      <protection/>
    </xf>
    <xf numFmtId="204" fontId="7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204" fontId="6" fillId="0" borderId="76" xfId="17" applyNumberFormat="1" applyFont="1" applyFill="1" applyBorder="1" applyAlignment="1" applyProtection="1">
      <alignment horizontal="center"/>
      <protection/>
    </xf>
    <xf numFmtId="204" fontId="6" fillId="0" borderId="32" xfId="17" applyNumberFormat="1" applyFont="1" applyFill="1" applyBorder="1" applyAlignment="1" applyProtection="1">
      <alignment horizontal="center"/>
      <protection/>
    </xf>
    <xf numFmtId="204" fontId="28" fillId="0" borderId="0" xfId="17" applyNumberFormat="1" applyFont="1" applyFill="1" applyBorder="1" applyAlignment="1" applyProtection="1">
      <alignment horizontal="center"/>
      <protection/>
    </xf>
    <xf numFmtId="0" fontId="27" fillId="0" borderId="0" xfId="22" applyFont="1" applyBorder="1" applyAlignment="1">
      <alignment horizontal="left"/>
      <protection/>
    </xf>
    <xf numFmtId="204" fontId="6" fillId="0" borderId="74" xfId="17" applyNumberFormat="1" applyFont="1" applyFill="1" applyBorder="1" applyAlignment="1" applyProtection="1">
      <alignment horizontal="center"/>
      <protection/>
    </xf>
    <xf numFmtId="0" fontId="8" fillId="0" borderId="0" xfId="22" applyFont="1" applyBorder="1" applyAlignment="1">
      <alignment horizontal="center"/>
      <protection/>
    </xf>
    <xf numFmtId="0" fontId="28" fillId="0" borderId="32" xfId="22" applyFont="1" applyBorder="1" applyAlignment="1">
      <alignment horizont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3" xfId="22" applyFont="1" applyBorder="1" applyAlignment="1">
      <alignment horizontal="center"/>
      <protection/>
    </xf>
    <xf numFmtId="0" fontId="22" fillId="0" borderId="0" xfId="22" applyFont="1" applyBorder="1" applyAlignment="1">
      <alignment horizontal="center" vertical="center" wrapText="1"/>
      <protection/>
    </xf>
    <xf numFmtId="0" fontId="7" fillId="0" borderId="0" xfId="22" applyFont="1" applyBorder="1" applyAlignment="1">
      <alignment horizontal="right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/>
      <protection/>
    </xf>
    <xf numFmtId="0" fontId="8" fillId="0" borderId="83" xfId="23" applyFont="1" applyBorder="1" applyAlignment="1">
      <alignment horizontal="right" vertical="center"/>
      <protection/>
    </xf>
    <xf numFmtId="0" fontId="10" fillId="0" borderId="29" xfId="23" applyFont="1" applyBorder="1" applyAlignment="1">
      <alignment horizontal="center"/>
      <protection/>
    </xf>
    <xf numFmtId="0" fontId="10" fillId="0" borderId="30" xfId="23" applyFont="1" applyBorder="1" applyAlignment="1">
      <alignment horizontal="center"/>
      <protection/>
    </xf>
    <xf numFmtId="0" fontId="11" fillId="0" borderId="83" xfId="23" applyFont="1" applyBorder="1" applyAlignment="1">
      <alignment horizontal="right" wrapText="1"/>
      <protection/>
    </xf>
  </cellXfs>
  <cellStyles count="16">
    <cellStyle name="Normal" xfId="0"/>
    <cellStyle name="Comma" xfId="15"/>
    <cellStyle name="Comma [0]" xfId="16"/>
    <cellStyle name="Ezres_2006éves beszámoló" xfId="17"/>
    <cellStyle name="Ezres_2006évesúj" xfId="18"/>
    <cellStyle name="hetmál kút" xfId="19"/>
    <cellStyle name="Hyperlink" xfId="20"/>
    <cellStyle name="Followed Hyperlink" xfId="21"/>
    <cellStyle name="Normál_2006éves beszámoló" xfId="22"/>
    <cellStyle name="Normál_2006évesúj" xfId="23"/>
    <cellStyle name="Normál_31URLAP_előadás" xfId="24"/>
    <cellStyle name="Normal_KARSZJ3" xfId="25"/>
    <cellStyle name="Normal_KTRSZJ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0\04\2008.%20&#233;vi%20normat&#237;va%20elsz&#225;mol&#225;s\v&#233;gleges%20j&#243;%20&#369;rlapok\31&#233;s%2051ur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7">
      <selection activeCell="F29" sqref="F29"/>
    </sheetView>
  </sheetViews>
  <sheetFormatPr defaultColWidth="9.140625" defaultRowHeight="12.75"/>
  <cols>
    <col min="1" max="1" width="24.8515625" style="90" customWidth="1"/>
    <col min="2" max="4" width="12.7109375" style="129" customWidth="1"/>
    <col min="5" max="5" width="11.140625" style="130" customWidth="1"/>
    <col min="6" max="6" width="22.7109375" style="90" customWidth="1"/>
    <col min="7" max="9" width="12.7109375" style="98" customWidth="1"/>
    <col min="10" max="10" width="8.7109375" style="130" customWidth="1"/>
    <col min="11" max="16384" width="9.140625" style="90" customWidth="1"/>
  </cols>
  <sheetData>
    <row r="1" spans="1:19" ht="12.75">
      <c r="A1" s="86"/>
      <c r="B1" s="87"/>
      <c r="C1" s="87"/>
      <c r="D1" s="87"/>
      <c r="E1" s="88"/>
      <c r="F1" s="86"/>
      <c r="G1" s="89"/>
      <c r="H1" s="89"/>
      <c r="I1" s="90"/>
      <c r="J1" s="588" t="s">
        <v>56</v>
      </c>
      <c r="K1" s="86"/>
      <c r="L1" s="86"/>
      <c r="M1" s="86"/>
      <c r="N1" s="86"/>
      <c r="O1" s="86"/>
      <c r="P1" s="86"/>
      <c r="Q1" s="86"/>
      <c r="R1" s="86"/>
      <c r="S1" s="86"/>
    </row>
    <row r="2" spans="1:19" ht="12.75">
      <c r="A2" s="86"/>
      <c r="B2" s="87"/>
      <c r="C2" s="87"/>
      <c r="D2" s="87"/>
      <c r="E2" s="88"/>
      <c r="F2" s="86"/>
      <c r="G2" s="89"/>
      <c r="H2" s="89"/>
      <c r="I2" s="92"/>
      <c r="J2" s="589" t="s">
        <v>728</v>
      </c>
      <c r="K2" s="86"/>
      <c r="L2" s="86"/>
      <c r="M2" s="86"/>
      <c r="N2" s="86"/>
      <c r="O2" s="86"/>
      <c r="P2" s="86"/>
      <c r="Q2" s="86"/>
      <c r="R2" s="86"/>
      <c r="S2" s="86"/>
    </row>
    <row r="3" spans="1:19" ht="12.75">
      <c r="A3" s="86"/>
      <c r="B3" s="87"/>
      <c r="C3" s="87"/>
      <c r="D3" s="87"/>
      <c r="E3" s="88"/>
      <c r="F3" s="86"/>
      <c r="G3" s="89"/>
      <c r="H3" s="89"/>
      <c r="I3" s="92"/>
      <c r="J3" s="93"/>
      <c r="K3" s="86"/>
      <c r="L3" s="86"/>
      <c r="M3" s="86"/>
      <c r="N3" s="86"/>
      <c r="O3" s="86"/>
      <c r="P3" s="86"/>
      <c r="Q3" s="86"/>
      <c r="R3" s="86"/>
      <c r="S3" s="86"/>
    </row>
    <row r="4" spans="1:19" ht="19.5">
      <c r="A4" s="676" t="s">
        <v>727</v>
      </c>
      <c r="B4" s="676"/>
      <c r="C4" s="676"/>
      <c r="D4" s="676"/>
      <c r="E4" s="676"/>
      <c r="F4" s="676"/>
      <c r="G4" s="676"/>
      <c r="H4" s="676"/>
      <c r="I4" s="676"/>
      <c r="J4" s="676"/>
      <c r="K4" s="86"/>
      <c r="L4" s="86"/>
      <c r="M4" s="86"/>
      <c r="N4" s="86"/>
      <c r="O4" s="86"/>
      <c r="P4" s="86"/>
      <c r="Q4" s="86"/>
      <c r="R4" s="86"/>
      <c r="S4" s="86"/>
    </row>
    <row r="5" spans="1:19" ht="12.75" customHeight="1">
      <c r="A5" s="94"/>
      <c r="B5" s="95"/>
      <c r="C5" s="95"/>
      <c r="D5" s="95"/>
      <c r="E5" s="96"/>
      <c r="F5" s="94"/>
      <c r="G5" s="97"/>
      <c r="H5" s="97"/>
      <c r="I5" s="97"/>
      <c r="J5" s="96"/>
      <c r="K5" s="86"/>
      <c r="L5" s="86"/>
      <c r="M5" s="86"/>
      <c r="N5" s="86"/>
      <c r="O5" s="86"/>
      <c r="P5" s="86"/>
      <c r="Q5" s="86"/>
      <c r="R5" s="86"/>
      <c r="S5" s="86"/>
    </row>
    <row r="6" spans="1:19" ht="12.75" customHeight="1">
      <c r="A6" s="94"/>
      <c r="B6" s="95"/>
      <c r="C6" s="95"/>
      <c r="D6" s="95"/>
      <c r="E6" s="96"/>
      <c r="F6" s="94"/>
      <c r="G6" s="97"/>
      <c r="H6" s="97"/>
      <c r="I6" s="97"/>
      <c r="J6" s="96"/>
      <c r="K6" s="86"/>
      <c r="L6" s="86"/>
      <c r="M6" s="86"/>
      <c r="N6" s="86"/>
      <c r="O6" s="86"/>
      <c r="P6" s="86"/>
      <c r="Q6" s="86"/>
      <c r="R6" s="86"/>
      <c r="S6" s="86"/>
    </row>
    <row r="7" spans="1:19" ht="12.75">
      <c r="A7" s="86"/>
      <c r="B7" s="87"/>
      <c r="C7" s="87"/>
      <c r="D7" s="87"/>
      <c r="E7" s="88"/>
      <c r="F7" s="86"/>
      <c r="G7" s="89"/>
      <c r="H7" s="89"/>
      <c r="J7" s="99" t="s">
        <v>0</v>
      </c>
      <c r="K7" s="86"/>
      <c r="M7" s="86"/>
      <c r="N7" s="86"/>
      <c r="O7" s="86"/>
      <c r="P7" s="86"/>
      <c r="Q7" s="86"/>
      <c r="R7" s="86"/>
      <c r="S7" s="86"/>
    </row>
    <row r="8" spans="1:19" s="103" customFormat="1" ht="19.5" customHeight="1">
      <c r="A8" s="100" t="s">
        <v>1</v>
      </c>
      <c r="B8" s="677" t="s">
        <v>57</v>
      </c>
      <c r="C8" s="677"/>
      <c r="D8" s="677"/>
      <c r="E8" s="101" t="s">
        <v>2</v>
      </c>
      <c r="F8" s="100" t="s">
        <v>1</v>
      </c>
      <c r="G8" s="678" t="s">
        <v>57</v>
      </c>
      <c r="H8" s="678"/>
      <c r="I8" s="678"/>
      <c r="J8" s="101" t="s">
        <v>2</v>
      </c>
      <c r="K8" s="102"/>
      <c r="M8" s="102"/>
      <c r="N8" s="102"/>
      <c r="O8" s="102"/>
      <c r="P8" s="102"/>
      <c r="Q8" s="102"/>
      <c r="R8" s="102"/>
      <c r="S8" s="102"/>
    </row>
    <row r="9" spans="1:19" s="103" customFormat="1" ht="19.5" customHeight="1" thickBot="1">
      <c r="A9" s="104"/>
      <c r="B9" s="105" t="s">
        <v>3</v>
      </c>
      <c r="C9" s="105" t="s">
        <v>4</v>
      </c>
      <c r="D9" s="105" t="s">
        <v>2</v>
      </c>
      <c r="E9" s="106" t="s">
        <v>58</v>
      </c>
      <c r="F9" s="104"/>
      <c r="G9" s="107" t="s">
        <v>3</v>
      </c>
      <c r="H9" s="107" t="s">
        <v>4</v>
      </c>
      <c r="I9" s="107" t="s">
        <v>2</v>
      </c>
      <c r="J9" s="106" t="s">
        <v>58</v>
      </c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2.75">
      <c r="A10" s="108" t="s">
        <v>59</v>
      </c>
      <c r="B10" s="109"/>
      <c r="C10" s="109"/>
      <c r="D10" s="109"/>
      <c r="E10" s="110"/>
      <c r="F10" s="111" t="s">
        <v>60</v>
      </c>
      <c r="G10" s="109"/>
      <c r="H10" s="109"/>
      <c r="I10" s="109"/>
      <c r="J10" s="112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12.75">
      <c r="A11" s="113" t="s">
        <v>61</v>
      </c>
      <c r="B11" s="114">
        <v>85000</v>
      </c>
      <c r="C11" s="114">
        <v>83958</v>
      </c>
      <c r="D11" s="114">
        <v>88491</v>
      </c>
      <c r="E11" s="115">
        <f>D11/C11</f>
        <v>1.0539912813549632</v>
      </c>
      <c r="F11" s="116" t="s">
        <v>62</v>
      </c>
      <c r="G11" s="114">
        <v>1722819</v>
      </c>
      <c r="H11" s="114">
        <v>1821105</v>
      </c>
      <c r="I11" s="114">
        <v>1828516</v>
      </c>
      <c r="J11" s="117">
        <f>I11/H11</f>
        <v>1.0040695072497192</v>
      </c>
      <c r="K11" s="86"/>
      <c r="L11" s="86"/>
      <c r="M11" s="86"/>
      <c r="N11" s="86"/>
      <c r="O11" s="86"/>
      <c r="P11" s="86"/>
      <c r="Q11" s="86"/>
      <c r="R11" s="86"/>
      <c r="S11" s="86"/>
    </row>
    <row r="12" spans="1:19" ht="12.75">
      <c r="A12" s="113" t="s">
        <v>63</v>
      </c>
      <c r="B12" s="114"/>
      <c r="C12" s="114">
        <v>240</v>
      </c>
      <c r="D12" s="114">
        <v>449</v>
      </c>
      <c r="E12" s="115">
        <f>D12/C12</f>
        <v>1.8708333333333333</v>
      </c>
      <c r="F12" s="116" t="s">
        <v>64</v>
      </c>
      <c r="G12" s="114">
        <v>16648</v>
      </c>
      <c r="H12" s="114">
        <v>43066</v>
      </c>
      <c r="I12" s="114">
        <v>33359</v>
      </c>
      <c r="J12" s="117">
        <f>I12/H12</f>
        <v>0.7746017740212697</v>
      </c>
      <c r="K12" s="86"/>
      <c r="L12" s="86"/>
      <c r="M12" s="86"/>
      <c r="N12" s="86"/>
      <c r="O12" s="86"/>
      <c r="P12" s="86"/>
      <c r="Q12" s="86"/>
      <c r="R12" s="86"/>
      <c r="S12" s="86"/>
    </row>
    <row r="13" spans="1:19" ht="12.75">
      <c r="A13" s="113" t="s">
        <v>65</v>
      </c>
      <c r="B13" s="114">
        <v>1329</v>
      </c>
      <c r="C13" s="114">
        <v>43627</v>
      </c>
      <c r="D13" s="114">
        <v>46553</v>
      </c>
      <c r="E13" s="115">
        <f>D13/C13</f>
        <v>1.0670685584615032</v>
      </c>
      <c r="F13" s="116" t="s">
        <v>66</v>
      </c>
      <c r="G13" s="114">
        <v>5634</v>
      </c>
      <c r="H13" s="114">
        <v>11277</v>
      </c>
      <c r="I13" s="114">
        <v>10381</v>
      </c>
      <c r="J13" s="117"/>
      <c r="K13" s="86"/>
      <c r="L13" s="86"/>
      <c r="M13" s="86"/>
      <c r="N13" s="86"/>
      <c r="O13" s="86"/>
      <c r="P13" s="86"/>
      <c r="Q13" s="86"/>
      <c r="R13" s="86"/>
      <c r="S13" s="86"/>
    </row>
    <row r="14" spans="1:19" ht="12.75">
      <c r="A14" s="113" t="s">
        <v>67</v>
      </c>
      <c r="B14" s="114">
        <v>9000</v>
      </c>
      <c r="C14" s="114">
        <v>33255</v>
      </c>
      <c r="D14" s="114">
        <v>24254</v>
      </c>
      <c r="E14" s="115"/>
      <c r="F14" s="116" t="s">
        <v>68</v>
      </c>
      <c r="G14" s="114">
        <v>17762</v>
      </c>
      <c r="H14" s="114">
        <v>14504</v>
      </c>
      <c r="I14" s="114">
        <v>14504</v>
      </c>
      <c r="J14" s="117">
        <f>I14/H14</f>
        <v>1</v>
      </c>
      <c r="K14" s="86"/>
      <c r="L14" s="86"/>
      <c r="M14" s="86"/>
      <c r="N14" s="86"/>
      <c r="O14" s="86"/>
      <c r="P14" s="86"/>
      <c r="Q14" s="86"/>
      <c r="R14" s="86"/>
      <c r="S14" s="86"/>
    </row>
    <row r="15" spans="1:19" ht="12.75">
      <c r="A15" s="113" t="s">
        <v>69</v>
      </c>
      <c r="B15" s="114"/>
      <c r="C15" s="114">
        <v>4942</v>
      </c>
      <c r="D15" s="114">
        <v>4942</v>
      </c>
      <c r="E15" s="115">
        <f>D15/C15</f>
        <v>1</v>
      </c>
      <c r="F15" s="116" t="s">
        <v>70</v>
      </c>
      <c r="G15" s="114"/>
      <c r="H15" s="114"/>
      <c r="I15" s="114">
        <v>11954</v>
      </c>
      <c r="J15" s="117"/>
      <c r="K15" s="86"/>
      <c r="L15" s="86"/>
      <c r="M15" s="86"/>
      <c r="N15" s="86"/>
      <c r="O15" s="86"/>
      <c r="P15" s="86"/>
      <c r="Q15" s="86"/>
      <c r="R15" s="86"/>
      <c r="S15" s="86"/>
    </row>
    <row r="16" spans="1:19" ht="12.75">
      <c r="A16" s="528" t="s">
        <v>71</v>
      </c>
      <c r="B16" s="114"/>
      <c r="C16" s="114"/>
      <c r="D16" s="114"/>
      <c r="E16" s="118"/>
      <c r="F16" s="116"/>
      <c r="G16" s="114"/>
      <c r="H16" s="114"/>
      <c r="I16" s="114"/>
      <c r="J16" s="117"/>
      <c r="K16" s="86"/>
      <c r="L16" s="86"/>
      <c r="M16" s="86"/>
      <c r="N16" s="86"/>
      <c r="O16" s="86"/>
      <c r="P16" s="86"/>
      <c r="Q16" s="86"/>
      <c r="R16" s="86"/>
      <c r="S16" s="86"/>
    </row>
    <row r="17" spans="1:19" ht="12.75">
      <c r="A17" s="119" t="s">
        <v>72</v>
      </c>
      <c r="B17" s="120">
        <f>SUM(B11:B16)</f>
        <v>95329</v>
      </c>
      <c r="C17" s="120">
        <f>SUM(C11:C16)</f>
        <v>166022</v>
      </c>
      <c r="D17" s="120">
        <f>SUM(D11:D16)</f>
        <v>164689</v>
      </c>
      <c r="E17" s="118">
        <f>D17/C17</f>
        <v>0.991970943609883</v>
      </c>
      <c r="F17" s="121" t="s">
        <v>72</v>
      </c>
      <c r="G17" s="120">
        <f>SUM(G11:G16)</f>
        <v>1762863</v>
      </c>
      <c r="H17" s="120">
        <f>SUM(H11:H16)</f>
        <v>1889952</v>
      </c>
      <c r="I17" s="120">
        <f>SUM(I11:I16)</f>
        <v>1898714</v>
      </c>
      <c r="J17" s="122">
        <f>I17/H17</f>
        <v>1.0046360965781143</v>
      </c>
      <c r="K17" s="86"/>
      <c r="L17" s="86"/>
      <c r="M17" s="86"/>
      <c r="N17" s="86"/>
      <c r="O17" s="86"/>
      <c r="P17" s="86"/>
      <c r="Q17" s="86"/>
      <c r="R17" s="86"/>
      <c r="S17" s="86"/>
    </row>
    <row r="18" spans="1:19" ht="12.75">
      <c r="A18" s="119"/>
      <c r="B18" s="120"/>
      <c r="C18" s="120"/>
      <c r="D18" s="120"/>
      <c r="E18" s="118"/>
      <c r="F18" s="121"/>
      <c r="G18" s="120"/>
      <c r="H18" s="120"/>
      <c r="I18" s="120"/>
      <c r="J18" s="122"/>
      <c r="K18" s="86"/>
      <c r="L18" s="86"/>
      <c r="M18" s="86"/>
      <c r="N18" s="86"/>
      <c r="O18" s="86"/>
      <c r="P18" s="86"/>
      <c r="Q18" s="86"/>
      <c r="R18" s="86"/>
      <c r="S18" s="86"/>
    </row>
    <row r="19" spans="1:19" ht="12.75">
      <c r="A19" s="123" t="s">
        <v>73</v>
      </c>
      <c r="B19" s="114"/>
      <c r="C19" s="114"/>
      <c r="D19" s="114"/>
      <c r="E19" s="118"/>
      <c r="F19" s="124" t="s">
        <v>74</v>
      </c>
      <c r="G19" s="114"/>
      <c r="H19" s="114"/>
      <c r="I19" s="114"/>
      <c r="J19" s="122"/>
      <c r="K19" s="86"/>
      <c r="L19" s="86"/>
      <c r="M19" s="86"/>
      <c r="N19" s="86"/>
      <c r="O19" s="86"/>
      <c r="P19" s="86"/>
      <c r="Q19" s="86"/>
      <c r="R19" s="86"/>
      <c r="S19" s="86"/>
    </row>
    <row r="20" spans="1:19" ht="12.75">
      <c r="A20" s="113" t="s">
        <v>75</v>
      </c>
      <c r="B20" s="114">
        <v>838005</v>
      </c>
      <c r="C20" s="114">
        <v>850486</v>
      </c>
      <c r="D20" s="114">
        <v>843126</v>
      </c>
      <c r="E20" s="115">
        <f>D20/C20</f>
        <v>0.9913461244511962</v>
      </c>
      <c r="F20" s="116" t="s">
        <v>62</v>
      </c>
      <c r="G20" s="114">
        <v>621981</v>
      </c>
      <c r="H20" s="114">
        <v>677755</v>
      </c>
      <c r="I20" s="114">
        <v>613459</v>
      </c>
      <c r="J20" s="117">
        <f>I20/H20</f>
        <v>0.9051338610559863</v>
      </c>
      <c r="K20" s="86"/>
      <c r="L20" s="86"/>
      <c r="M20" s="86"/>
      <c r="N20" s="86"/>
      <c r="O20" s="86"/>
      <c r="P20" s="86"/>
      <c r="Q20" s="86"/>
      <c r="R20" s="86"/>
      <c r="S20" s="86"/>
    </row>
    <row r="21" spans="1:19" ht="12.75">
      <c r="A21" s="113" t="s">
        <v>76</v>
      </c>
      <c r="B21" s="114">
        <v>83277</v>
      </c>
      <c r="C21" s="114">
        <v>82370</v>
      </c>
      <c r="D21" s="114">
        <v>50594</v>
      </c>
      <c r="E21" s="115">
        <f>D21/C21</f>
        <v>0.6142284812431711</v>
      </c>
      <c r="F21" s="116" t="s">
        <v>64</v>
      </c>
      <c r="G21" s="114">
        <v>253907</v>
      </c>
      <c r="H21" s="114">
        <v>308022</v>
      </c>
      <c r="I21" s="125">
        <v>71592</v>
      </c>
      <c r="J21" s="117">
        <f>I21/H21</f>
        <v>0.23242495665893995</v>
      </c>
      <c r="K21" s="86"/>
      <c r="L21" s="86"/>
      <c r="M21" s="86"/>
      <c r="N21" s="86"/>
      <c r="O21" s="86"/>
      <c r="P21" s="86"/>
      <c r="Q21" s="86"/>
      <c r="R21" s="86"/>
      <c r="S21" s="86"/>
    </row>
    <row r="22" spans="1:19" ht="12.75">
      <c r="A22" s="113" t="s">
        <v>77</v>
      </c>
      <c r="B22" s="114">
        <v>1373222</v>
      </c>
      <c r="C22" s="114">
        <v>1620714</v>
      </c>
      <c r="D22" s="114">
        <v>1619214</v>
      </c>
      <c r="E22" s="115">
        <f>D22/C22</f>
        <v>0.9990744819875684</v>
      </c>
      <c r="F22" s="116" t="s">
        <v>78</v>
      </c>
      <c r="G22" s="114">
        <v>312441</v>
      </c>
      <c r="H22" s="114">
        <v>319881</v>
      </c>
      <c r="I22" s="114">
        <v>306735</v>
      </c>
      <c r="J22" s="117">
        <f>I22/H22</f>
        <v>0.958903467226875</v>
      </c>
      <c r="K22" s="86"/>
      <c r="L22" s="86"/>
      <c r="M22" s="86"/>
      <c r="N22" s="86"/>
      <c r="O22" s="86"/>
      <c r="P22" s="86"/>
      <c r="Q22" s="86"/>
      <c r="R22" s="86"/>
      <c r="S22" s="86"/>
    </row>
    <row r="23" spans="1:19" ht="12.75">
      <c r="A23" s="113" t="s">
        <v>645</v>
      </c>
      <c r="B23" s="114"/>
      <c r="C23" s="114"/>
      <c r="D23" s="114"/>
      <c r="E23" s="115"/>
      <c r="F23" s="116" t="s">
        <v>79</v>
      </c>
      <c r="G23" s="114"/>
      <c r="H23" s="114">
        <v>38187</v>
      </c>
      <c r="I23" s="114">
        <v>38684</v>
      </c>
      <c r="J23" s="117"/>
      <c r="K23" s="86"/>
      <c r="L23" s="86"/>
      <c r="M23" s="86"/>
      <c r="N23" s="86"/>
      <c r="O23" s="86"/>
      <c r="P23" s="86"/>
      <c r="Q23" s="86"/>
      <c r="R23" s="86"/>
      <c r="S23" s="86"/>
    </row>
    <row r="24" spans="1:19" ht="12.75">
      <c r="A24" s="113" t="s">
        <v>65</v>
      </c>
      <c r="B24" s="114">
        <v>202206</v>
      </c>
      <c r="C24" s="114">
        <v>170281</v>
      </c>
      <c r="D24" s="114">
        <v>158310</v>
      </c>
      <c r="E24" s="115">
        <f aca="true" t="shared" si="0" ref="E24:E31">D24/C24</f>
        <v>0.9296985570909262</v>
      </c>
      <c r="F24" s="116" t="s">
        <v>772</v>
      </c>
      <c r="G24" s="114">
        <v>186301</v>
      </c>
      <c r="H24" s="114">
        <v>28216</v>
      </c>
      <c r="I24" s="114">
        <v>28216</v>
      </c>
      <c r="J24" s="117">
        <f>I24/H24</f>
        <v>1</v>
      </c>
      <c r="K24" s="86"/>
      <c r="L24" s="86"/>
      <c r="M24" s="86"/>
      <c r="N24" s="86"/>
      <c r="O24" s="86"/>
      <c r="P24" s="86"/>
      <c r="Q24" s="86"/>
      <c r="R24" s="86"/>
      <c r="S24" s="86"/>
    </row>
    <row r="25" spans="1:19" ht="12.75">
      <c r="A25" s="113" t="s">
        <v>67</v>
      </c>
      <c r="B25" s="114">
        <v>51072</v>
      </c>
      <c r="C25" s="114">
        <v>79216</v>
      </c>
      <c r="D25" s="114">
        <v>63769</v>
      </c>
      <c r="E25" s="115">
        <f t="shared" si="0"/>
        <v>0.8050015148454858</v>
      </c>
      <c r="F25" s="116" t="s">
        <v>646</v>
      </c>
      <c r="G25" s="114"/>
      <c r="H25" s="114">
        <v>6078</v>
      </c>
      <c r="I25" s="114">
        <v>6719</v>
      </c>
      <c r="J25" s="117">
        <f>I25/H25</f>
        <v>1.1054623231326095</v>
      </c>
      <c r="K25" s="86"/>
      <c r="L25" s="86"/>
      <c r="M25" s="86"/>
      <c r="N25" s="86"/>
      <c r="O25" s="86"/>
      <c r="P25" s="86"/>
      <c r="Q25" s="86"/>
      <c r="R25" s="86"/>
      <c r="S25" s="86"/>
    </row>
    <row r="26" spans="1:19" ht="12.75">
      <c r="A26" s="113" t="s">
        <v>80</v>
      </c>
      <c r="B26" s="114">
        <v>6900</v>
      </c>
      <c r="C26" s="114">
        <v>41187</v>
      </c>
      <c r="D26" s="114">
        <v>41613</v>
      </c>
      <c r="E26" s="115">
        <f t="shared" si="0"/>
        <v>1.0103430694151068</v>
      </c>
      <c r="F26" s="116" t="s">
        <v>81</v>
      </c>
      <c r="G26" s="114">
        <v>71679</v>
      </c>
      <c r="H26" s="114">
        <v>39063</v>
      </c>
      <c r="I26" s="114"/>
      <c r="J26" s="117">
        <f>I26/H26</f>
        <v>0</v>
      </c>
      <c r="K26" s="86"/>
      <c r="L26" s="86"/>
      <c r="M26" s="86"/>
      <c r="N26" s="86"/>
      <c r="O26" s="86"/>
      <c r="P26" s="86"/>
      <c r="Q26" s="86"/>
      <c r="R26" s="86"/>
      <c r="S26" s="86"/>
    </row>
    <row r="27" spans="1:19" ht="12.75">
      <c r="A27" s="113" t="s">
        <v>82</v>
      </c>
      <c r="B27" s="114">
        <v>385068</v>
      </c>
      <c r="C27" s="114">
        <v>279140</v>
      </c>
      <c r="D27" s="114">
        <v>189185</v>
      </c>
      <c r="E27" s="115">
        <f t="shared" si="0"/>
        <v>0.6777423515082037</v>
      </c>
      <c r="F27" s="116" t="s">
        <v>83</v>
      </c>
      <c r="G27" s="114"/>
      <c r="H27" s="114">
        <v>158085</v>
      </c>
      <c r="I27" s="114">
        <v>158085</v>
      </c>
      <c r="J27" s="117">
        <f>I27/H27</f>
        <v>1</v>
      </c>
      <c r="K27" s="86"/>
      <c r="L27" s="86"/>
      <c r="M27" s="86"/>
      <c r="N27" s="86"/>
      <c r="O27" s="86"/>
      <c r="P27" s="86"/>
      <c r="Q27" s="86"/>
      <c r="R27" s="86"/>
      <c r="S27" s="86"/>
    </row>
    <row r="28" spans="1:19" ht="12.75">
      <c r="A28" s="113" t="s">
        <v>84</v>
      </c>
      <c r="B28" s="114"/>
      <c r="C28" s="114"/>
      <c r="D28" s="114"/>
      <c r="E28" s="115"/>
      <c r="F28" s="116" t="s">
        <v>691</v>
      </c>
      <c r="G28" s="114"/>
      <c r="H28" s="114"/>
      <c r="I28" s="114"/>
      <c r="J28" s="117"/>
      <c r="K28" s="86"/>
      <c r="L28" s="86"/>
      <c r="M28" s="86"/>
      <c r="N28" s="86"/>
      <c r="O28" s="86"/>
      <c r="P28" s="86"/>
      <c r="Q28" s="86"/>
      <c r="R28" s="86"/>
      <c r="S28" s="86"/>
    </row>
    <row r="29" spans="1:19" ht="12.75">
      <c r="A29" s="113" t="s">
        <v>69</v>
      </c>
      <c r="B29" s="114">
        <v>68761</v>
      </c>
      <c r="C29" s="114">
        <v>70491</v>
      </c>
      <c r="D29" s="114"/>
      <c r="E29" s="115">
        <f t="shared" si="0"/>
        <v>0</v>
      </c>
      <c r="F29" s="116"/>
      <c r="G29" s="114"/>
      <c r="H29" s="114"/>
      <c r="I29" s="114"/>
      <c r="J29" s="117"/>
      <c r="K29" s="86"/>
      <c r="L29" s="86"/>
      <c r="M29" s="86"/>
      <c r="N29" s="86"/>
      <c r="O29" s="86"/>
      <c r="P29" s="86"/>
      <c r="Q29" s="86"/>
      <c r="R29" s="86"/>
      <c r="S29" s="86"/>
    </row>
    <row r="30" spans="1:19" ht="12.75">
      <c r="A30" s="113" t="s">
        <v>85</v>
      </c>
      <c r="B30" s="114">
        <v>105332</v>
      </c>
      <c r="C30" s="114">
        <v>105332</v>
      </c>
      <c r="D30" s="114"/>
      <c r="E30" s="115">
        <f t="shared" si="0"/>
        <v>0</v>
      </c>
      <c r="F30" s="116"/>
      <c r="G30" s="114"/>
      <c r="H30" s="114"/>
      <c r="I30" s="114"/>
      <c r="J30" s="117"/>
      <c r="K30" s="86"/>
      <c r="L30" s="86"/>
      <c r="M30" s="86"/>
      <c r="N30" s="86"/>
      <c r="O30" s="86"/>
      <c r="P30" s="86"/>
      <c r="Q30" s="86"/>
      <c r="R30" s="86"/>
      <c r="S30" s="86"/>
    </row>
    <row r="31" spans="1:19" ht="12.75">
      <c r="A31" s="119" t="s">
        <v>86</v>
      </c>
      <c r="B31" s="120">
        <f>SUM(B20:B30)</f>
        <v>3113843</v>
      </c>
      <c r="C31" s="120">
        <f>SUM(C20:C30)</f>
        <v>3299217</v>
      </c>
      <c r="D31" s="120">
        <f>SUM(D20:D30)</f>
        <v>2965811</v>
      </c>
      <c r="E31" s="118">
        <f t="shared" si="0"/>
        <v>0.8989439009316453</v>
      </c>
      <c r="F31" s="121" t="s">
        <v>86</v>
      </c>
      <c r="G31" s="120">
        <f>SUM(G20:G30)</f>
        <v>1446309</v>
      </c>
      <c r="H31" s="120">
        <f>SUM(H20:H30)</f>
        <v>1575287</v>
      </c>
      <c r="I31" s="120">
        <f>SUM(I20:I30)</f>
        <v>1223490</v>
      </c>
      <c r="J31" s="122">
        <f>I31/H31</f>
        <v>0.7766775197154551</v>
      </c>
      <c r="K31" s="86"/>
      <c r="L31" s="86"/>
      <c r="M31" s="86"/>
      <c r="N31" s="86"/>
      <c r="O31" s="86"/>
      <c r="P31" s="86"/>
      <c r="Q31" s="86"/>
      <c r="R31" s="86"/>
      <c r="S31" s="86"/>
    </row>
    <row r="32" spans="1:19" ht="12.75">
      <c r="A32" s="113" t="s">
        <v>87</v>
      </c>
      <c r="B32" s="114"/>
      <c r="C32" s="114"/>
      <c r="D32" s="114">
        <v>-16204</v>
      </c>
      <c r="E32" s="118"/>
      <c r="F32" s="116" t="s">
        <v>88</v>
      </c>
      <c r="G32" s="114"/>
      <c r="H32" s="114"/>
      <c r="I32" s="114">
        <v>21837</v>
      </c>
      <c r="J32" s="122"/>
      <c r="K32" s="86"/>
      <c r="L32" s="86"/>
      <c r="M32" s="86"/>
      <c r="N32" s="86"/>
      <c r="O32" s="86"/>
      <c r="P32" s="86"/>
      <c r="Q32" s="86"/>
      <c r="R32" s="86"/>
      <c r="S32" s="86"/>
    </row>
    <row r="33" spans="1:19" ht="12.75">
      <c r="A33" s="113"/>
      <c r="B33" s="114"/>
      <c r="C33" s="114"/>
      <c r="D33" s="114"/>
      <c r="E33" s="118"/>
      <c r="F33" s="116"/>
      <c r="G33" s="114"/>
      <c r="H33" s="114"/>
      <c r="I33" s="114"/>
      <c r="J33" s="122"/>
      <c r="K33" s="86"/>
      <c r="L33" s="86"/>
      <c r="M33" s="86"/>
      <c r="N33" s="86"/>
      <c r="O33" s="86"/>
      <c r="P33" s="86"/>
      <c r="Q33" s="86"/>
      <c r="R33" s="86"/>
      <c r="S33" s="86"/>
    </row>
    <row r="34" spans="1:19" s="103" customFormat="1" ht="20.25" customHeight="1" thickBot="1">
      <c r="A34" s="126" t="s">
        <v>89</v>
      </c>
      <c r="B34" s="127">
        <f>SUM(B17,B31:B32)</f>
        <v>3209172</v>
      </c>
      <c r="C34" s="127">
        <f>SUM(C17,C31:C32)</f>
        <v>3465239</v>
      </c>
      <c r="D34" s="127">
        <f>SUM(D17,D31:D32)</f>
        <v>3114296</v>
      </c>
      <c r="E34" s="525">
        <f>D34/C34</f>
        <v>0.8987247344266874</v>
      </c>
      <c r="F34" s="128" t="s">
        <v>90</v>
      </c>
      <c r="G34" s="127">
        <f>SUM(G17,G31:G32)</f>
        <v>3209172</v>
      </c>
      <c r="H34" s="127">
        <f>SUM(H17,H31:H32)</f>
        <v>3465239</v>
      </c>
      <c r="I34" s="127">
        <f>SUM(I17,I31:I32)</f>
        <v>3144041</v>
      </c>
      <c r="J34" s="526">
        <f>I34/H34</f>
        <v>0.9073085579378507</v>
      </c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12.75">
      <c r="A35" s="86"/>
      <c r="B35" s="87"/>
      <c r="C35" s="87"/>
      <c r="D35" s="87"/>
      <c r="E35" s="88"/>
      <c r="F35" s="86"/>
      <c r="G35" s="89"/>
      <c r="H35" s="89"/>
      <c r="I35" s="89"/>
      <c r="J35" s="88"/>
      <c r="K35" s="86"/>
      <c r="L35" s="86"/>
      <c r="M35" s="86"/>
      <c r="N35" s="86"/>
      <c r="O35" s="86"/>
      <c r="P35" s="86"/>
      <c r="Q35" s="86"/>
      <c r="R35" s="86"/>
      <c r="S35" s="86"/>
    </row>
    <row r="36" spans="1:19" ht="12.75">
      <c r="A36" s="86"/>
      <c r="B36" s="87"/>
      <c r="C36" s="87"/>
      <c r="D36" s="87"/>
      <c r="E36" s="88"/>
      <c r="F36" s="86"/>
      <c r="G36" s="89"/>
      <c r="H36" s="89"/>
      <c r="I36" s="89"/>
      <c r="J36" s="88"/>
      <c r="K36" s="86"/>
      <c r="L36" s="86"/>
      <c r="M36" s="86"/>
      <c r="N36" s="86"/>
      <c r="O36" s="86"/>
      <c r="P36" s="86"/>
      <c r="Q36" s="86"/>
      <c r="R36" s="86"/>
      <c r="S36" s="86"/>
    </row>
    <row r="37" spans="1:19" ht="12.75">
      <c r="A37" s="86"/>
      <c r="B37" s="87"/>
      <c r="C37" s="87"/>
      <c r="D37" s="87"/>
      <c r="E37" s="88"/>
      <c r="F37" s="86"/>
      <c r="G37" s="89"/>
      <c r="H37" s="89"/>
      <c r="I37" s="89"/>
      <c r="J37" s="88"/>
      <c r="K37" s="86"/>
      <c r="L37" s="86"/>
      <c r="M37" s="86"/>
      <c r="N37" s="86"/>
      <c r="O37" s="86"/>
      <c r="P37" s="86"/>
      <c r="Q37" s="86"/>
      <c r="R37" s="86"/>
      <c r="S37" s="86"/>
    </row>
    <row r="38" spans="2:19" ht="12.75">
      <c r="B38" s="86"/>
      <c r="C38" s="87"/>
      <c r="D38" s="87"/>
      <c r="E38" s="88"/>
      <c r="F38" s="86"/>
      <c r="G38" s="89"/>
      <c r="H38" s="89"/>
      <c r="I38" s="89"/>
      <c r="J38" s="88"/>
      <c r="K38" s="86"/>
      <c r="L38" s="86"/>
      <c r="M38" s="86"/>
      <c r="N38" s="86"/>
      <c r="O38" s="86"/>
      <c r="P38" s="86"/>
      <c r="Q38" s="86"/>
      <c r="R38" s="86"/>
      <c r="S38" s="86"/>
    </row>
    <row r="39" spans="1:19" ht="12.75">
      <c r="A39" s="86"/>
      <c r="B39" s="87"/>
      <c r="C39" s="87"/>
      <c r="D39" s="87"/>
      <c r="E39" s="88"/>
      <c r="F39" s="86"/>
      <c r="G39" s="89"/>
      <c r="H39" s="89"/>
      <c r="I39" s="89"/>
      <c r="J39" s="88"/>
      <c r="K39" s="86"/>
      <c r="L39" s="86"/>
      <c r="M39" s="86"/>
      <c r="N39" s="86"/>
      <c r="O39" s="86"/>
      <c r="P39" s="86"/>
      <c r="Q39" s="86"/>
      <c r="R39" s="86"/>
      <c r="S39" s="86"/>
    </row>
    <row r="40" spans="1:19" ht="12.75">
      <c r="A40" s="86"/>
      <c r="B40" s="87"/>
      <c r="C40" s="87"/>
      <c r="D40" s="87"/>
      <c r="E40" s="88"/>
      <c r="F40" s="86"/>
      <c r="G40" s="89"/>
      <c r="H40" s="89"/>
      <c r="I40" s="89"/>
      <c r="J40" s="88"/>
      <c r="K40" s="86"/>
      <c r="L40" s="86"/>
      <c r="M40" s="86"/>
      <c r="N40" s="86"/>
      <c r="O40" s="86"/>
      <c r="P40" s="86"/>
      <c r="Q40" s="86"/>
      <c r="R40" s="86"/>
      <c r="S40" s="86"/>
    </row>
    <row r="41" spans="1:19" ht="12.75">
      <c r="A41" s="86"/>
      <c r="B41" s="87"/>
      <c r="C41" s="87"/>
      <c r="D41" s="87"/>
      <c r="E41" s="88"/>
      <c r="F41" s="86"/>
      <c r="G41" s="89"/>
      <c r="H41" s="89"/>
      <c r="I41" s="89"/>
      <c r="J41" s="88"/>
      <c r="K41" s="86"/>
      <c r="L41" s="86"/>
      <c r="M41" s="86"/>
      <c r="N41" s="86"/>
      <c r="O41" s="86"/>
      <c r="P41" s="86"/>
      <c r="Q41" s="86"/>
      <c r="R41" s="86"/>
      <c r="S41" s="86"/>
    </row>
    <row r="42" spans="1:19" ht="12.75">
      <c r="A42" s="86"/>
      <c r="B42" s="87"/>
      <c r="C42" s="87"/>
      <c r="D42" s="87"/>
      <c r="E42" s="88"/>
      <c r="F42" s="86"/>
      <c r="G42" s="89"/>
      <c r="H42" s="89"/>
      <c r="I42" s="89"/>
      <c r="J42" s="88"/>
      <c r="K42" s="86"/>
      <c r="L42" s="86"/>
      <c r="M42" s="86"/>
      <c r="N42" s="86"/>
      <c r="O42" s="86"/>
      <c r="P42" s="86"/>
      <c r="Q42" s="86"/>
      <c r="R42" s="86"/>
      <c r="S42" s="86"/>
    </row>
    <row r="43" spans="1:19" ht="12.75">
      <c r="A43" s="86"/>
      <c r="B43" s="87"/>
      <c r="C43" s="87"/>
      <c r="D43" s="87"/>
      <c r="E43" s="88"/>
      <c r="F43" s="86"/>
      <c r="G43" s="89"/>
      <c r="H43" s="89"/>
      <c r="I43" s="89"/>
      <c r="J43" s="88"/>
      <c r="K43" s="86"/>
      <c r="L43" s="86"/>
      <c r="M43" s="86"/>
      <c r="N43" s="86"/>
      <c r="O43" s="86"/>
      <c r="P43" s="86"/>
      <c r="Q43" s="86"/>
      <c r="R43" s="86"/>
      <c r="S43" s="86"/>
    </row>
    <row r="44" spans="1:19" ht="12.75">
      <c r="A44" s="86"/>
      <c r="B44" s="87"/>
      <c r="C44" s="87"/>
      <c r="D44" s="87"/>
      <c r="E44" s="88"/>
      <c r="F44" s="86"/>
      <c r="G44" s="89"/>
      <c r="H44" s="89"/>
      <c r="I44" s="89"/>
      <c r="J44" s="88"/>
      <c r="K44" s="86"/>
      <c r="L44" s="86"/>
      <c r="M44" s="86"/>
      <c r="N44" s="86"/>
      <c r="O44" s="86"/>
      <c r="P44" s="86"/>
      <c r="Q44" s="86"/>
      <c r="R44" s="86"/>
      <c r="S44" s="86"/>
    </row>
    <row r="45" spans="1:19" ht="12.75">
      <c r="A45" s="86"/>
      <c r="B45" s="87"/>
      <c r="C45" s="87"/>
      <c r="D45" s="87"/>
      <c r="E45" s="88"/>
      <c r="F45" s="86"/>
      <c r="G45" s="89"/>
      <c r="H45" s="89"/>
      <c r="I45" s="89"/>
      <c r="J45" s="88"/>
      <c r="K45" s="86"/>
      <c r="L45" s="86"/>
      <c r="M45" s="86"/>
      <c r="N45" s="86"/>
      <c r="O45" s="86"/>
      <c r="P45" s="86"/>
      <c r="Q45" s="86"/>
      <c r="R45" s="86"/>
      <c r="S45" s="86"/>
    </row>
  </sheetData>
  <mergeCells count="3">
    <mergeCell ref="A4:J4"/>
    <mergeCell ref="B8:D8"/>
    <mergeCell ref="G8:I8"/>
  </mergeCells>
  <printOptions/>
  <pageMargins left="0.3902777777777778" right="0.22986111111111113" top="0.7875" bottom="0.8097222222222222" header="0.5118055555555556" footer="0.511805555555555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18"/>
  <sheetViews>
    <sheetView view="pageBreakPreview" zoomScale="75" zoomScaleSheetLayoutView="75" workbookViewId="0" topLeftCell="F1">
      <selection activeCell="AN3" sqref="AN3"/>
    </sheetView>
  </sheetViews>
  <sheetFormatPr defaultColWidth="9.140625" defaultRowHeight="12.75"/>
  <cols>
    <col min="1" max="4" width="4.28125" style="0" customWidth="1"/>
    <col min="5" max="5" width="6.421875" style="0" customWidth="1"/>
    <col min="6" max="11" width="2.421875" style="0" customWidth="1"/>
    <col min="12" max="12" width="2.7109375" style="0" customWidth="1"/>
    <col min="13" max="13" width="5.00390625" style="0" customWidth="1"/>
    <col min="14" max="14" width="8.57421875" style="0" customWidth="1"/>
    <col min="15" max="17" width="4.57421875" style="0" customWidth="1"/>
    <col min="18" max="18" width="5.00390625" style="0" customWidth="1"/>
    <col min="19" max="30" width="4.57421875" style="0" hidden="1" customWidth="1"/>
    <col min="31" max="37" width="4.57421875" style="0" customWidth="1"/>
    <col min="38" max="38" width="6.57421875" style="0" customWidth="1"/>
    <col min="39" max="44" width="4.57421875" style="0" customWidth="1"/>
    <col min="45" max="45" width="5.57421875" style="0" customWidth="1"/>
    <col min="46" max="48" width="4.57421875" style="0" customWidth="1"/>
    <col min="49" max="49" width="4.140625" style="0" customWidth="1"/>
    <col min="50" max="50" width="4.28125" style="0" customWidth="1"/>
    <col min="51" max="52" width="4.140625" style="0" customWidth="1"/>
  </cols>
  <sheetData>
    <row r="1" spans="1:50" ht="35.25" customHeight="1">
      <c r="A1" s="565"/>
      <c r="B1" s="565"/>
      <c r="C1" s="565"/>
      <c r="D1" s="565"/>
      <c r="E1" s="565"/>
      <c r="F1" s="705"/>
      <c r="G1" s="705"/>
      <c r="H1" s="565"/>
      <c r="I1" s="565"/>
      <c r="J1" s="565"/>
      <c r="K1" s="705"/>
      <c r="L1" s="705"/>
      <c r="M1" s="565"/>
      <c r="N1" s="565"/>
      <c r="O1" s="617" t="s">
        <v>776</v>
      </c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6"/>
      <c r="AE1" s="567"/>
      <c r="AF1" s="565"/>
      <c r="AG1" s="568"/>
      <c r="AH1" s="568"/>
      <c r="AI1" s="568"/>
      <c r="AJ1" s="568"/>
      <c r="AK1" s="565"/>
      <c r="AL1" s="565"/>
      <c r="AM1" s="565"/>
      <c r="AN1" s="701" t="s">
        <v>777</v>
      </c>
      <c r="AO1" s="702"/>
      <c r="AP1" s="702"/>
      <c r="AQ1" s="702"/>
      <c r="AR1" s="702"/>
      <c r="AS1" s="702"/>
      <c r="AT1" s="702"/>
      <c r="AU1" s="702"/>
      <c r="AV1" s="702"/>
      <c r="AW1" s="702"/>
      <c r="AX1" s="702"/>
    </row>
    <row r="2" spans="1:50" s="570" customFormat="1" ht="25.5" customHeight="1">
      <c r="A2" s="706"/>
      <c r="B2" s="707"/>
      <c r="C2" s="707"/>
      <c r="D2" s="707"/>
      <c r="E2" s="707"/>
      <c r="F2" s="707"/>
      <c r="G2" s="707"/>
      <c r="K2" s="707"/>
      <c r="L2" s="707"/>
      <c r="M2" s="707"/>
      <c r="N2" s="707"/>
      <c r="O2" s="707"/>
      <c r="Q2" s="708"/>
      <c r="R2" s="708"/>
      <c r="T2" s="706"/>
      <c r="U2" s="706"/>
      <c r="W2" s="707"/>
      <c r="X2" s="707"/>
      <c r="Y2" s="707"/>
      <c r="Z2" s="707"/>
      <c r="AA2" s="707"/>
      <c r="AB2" s="707"/>
      <c r="AD2" s="709" t="s">
        <v>365</v>
      </c>
      <c r="AE2" s="710"/>
      <c r="AF2" s="710"/>
      <c r="AL2" s="703" t="s">
        <v>828</v>
      </c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</row>
    <row r="3" spans="1:49" ht="39" customHeight="1" thickBot="1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711"/>
      <c r="AR3" s="711"/>
      <c r="AS3" s="711"/>
      <c r="AT3" s="711"/>
      <c r="AU3" s="711"/>
      <c r="AV3" s="711"/>
      <c r="AW3" s="571" t="s">
        <v>629</v>
      </c>
    </row>
    <row r="4" spans="1:50" s="569" customFormat="1" ht="21" customHeight="1">
      <c r="A4" s="712" t="s">
        <v>778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4"/>
      <c r="M4" s="712" t="s">
        <v>630</v>
      </c>
      <c r="N4" s="713"/>
      <c r="O4" s="713"/>
      <c r="P4" s="713"/>
      <c r="Q4" s="713"/>
      <c r="R4" s="714"/>
      <c r="S4" s="721" t="s">
        <v>631</v>
      </c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3"/>
      <c r="AF4" s="723"/>
      <c r="AG4" s="723"/>
      <c r="AH4" s="723"/>
      <c r="AI4" s="723"/>
      <c r="AJ4" s="724"/>
      <c r="AK4" s="725" t="s">
        <v>632</v>
      </c>
      <c r="AL4" s="726"/>
      <c r="AM4" s="726"/>
      <c r="AN4" s="726"/>
      <c r="AO4" s="726"/>
      <c r="AP4" s="726"/>
      <c r="AQ4" s="729" t="s">
        <v>633</v>
      </c>
      <c r="AR4" s="713"/>
      <c r="AS4" s="713"/>
      <c r="AT4" s="713"/>
      <c r="AU4" s="713"/>
      <c r="AV4" s="713"/>
      <c r="AW4" s="713"/>
      <c r="AX4" s="714"/>
    </row>
    <row r="5" spans="1:50" s="569" customFormat="1" ht="17.25" customHeight="1">
      <c r="A5" s="715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7"/>
      <c r="M5" s="718"/>
      <c r="N5" s="719"/>
      <c r="O5" s="719"/>
      <c r="P5" s="719"/>
      <c r="Q5" s="719"/>
      <c r="R5" s="720"/>
      <c r="S5" s="731" t="s">
        <v>634</v>
      </c>
      <c r="T5" s="732"/>
      <c r="U5" s="732"/>
      <c r="V5" s="732"/>
      <c r="W5" s="732"/>
      <c r="X5" s="733"/>
      <c r="Y5" s="732" t="s">
        <v>635</v>
      </c>
      <c r="Z5" s="732"/>
      <c r="AA5" s="732"/>
      <c r="AB5" s="732"/>
      <c r="AC5" s="732"/>
      <c r="AD5" s="733"/>
      <c r="AE5" s="734"/>
      <c r="AF5" s="735"/>
      <c r="AG5" s="735"/>
      <c r="AH5" s="735"/>
      <c r="AI5" s="735"/>
      <c r="AJ5" s="736"/>
      <c r="AK5" s="727"/>
      <c r="AL5" s="728"/>
      <c r="AM5" s="728"/>
      <c r="AN5" s="728"/>
      <c r="AO5" s="728"/>
      <c r="AP5" s="728"/>
      <c r="AQ5" s="730"/>
      <c r="AR5" s="719"/>
      <c r="AS5" s="719"/>
      <c r="AT5" s="719"/>
      <c r="AU5" s="719"/>
      <c r="AV5" s="719"/>
      <c r="AW5" s="719"/>
      <c r="AX5" s="720"/>
    </row>
    <row r="6" spans="1:50" s="572" customFormat="1" ht="15" customHeight="1" thickBot="1">
      <c r="A6" s="718"/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20"/>
      <c r="M6" s="737" t="s">
        <v>636</v>
      </c>
      <c r="N6" s="738"/>
      <c r="O6" s="739" t="s">
        <v>637</v>
      </c>
      <c r="P6" s="740"/>
      <c r="Q6" s="740"/>
      <c r="R6" s="741"/>
      <c r="S6" s="742" t="s">
        <v>636</v>
      </c>
      <c r="T6" s="743"/>
      <c r="U6" s="744" t="s">
        <v>637</v>
      </c>
      <c r="V6" s="745"/>
      <c r="W6" s="745"/>
      <c r="X6" s="743"/>
      <c r="Y6" s="739" t="s">
        <v>636</v>
      </c>
      <c r="Z6" s="738"/>
      <c r="AA6" s="739" t="s">
        <v>637</v>
      </c>
      <c r="AB6" s="740"/>
      <c r="AC6" s="740"/>
      <c r="AD6" s="738"/>
      <c r="AE6" s="739" t="s">
        <v>636</v>
      </c>
      <c r="AF6" s="738"/>
      <c r="AG6" s="739" t="s">
        <v>637</v>
      </c>
      <c r="AH6" s="740"/>
      <c r="AI6" s="740"/>
      <c r="AJ6" s="741"/>
      <c r="AK6" s="742" t="s">
        <v>636</v>
      </c>
      <c r="AL6" s="743"/>
      <c r="AM6" s="744" t="s">
        <v>637</v>
      </c>
      <c r="AN6" s="745"/>
      <c r="AO6" s="745"/>
      <c r="AP6" s="746"/>
      <c r="AQ6" s="737" t="s">
        <v>636</v>
      </c>
      <c r="AR6" s="740"/>
      <c r="AS6" s="738"/>
      <c r="AT6" s="739" t="s">
        <v>637</v>
      </c>
      <c r="AU6" s="740"/>
      <c r="AV6" s="740"/>
      <c r="AW6" s="740"/>
      <c r="AX6" s="741"/>
    </row>
    <row r="7" spans="1:50" ht="28.5" customHeight="1">
      <c r="A7" s="747" t="s">
        <v>779</v>
      </c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9"/>
      <c r="M7" s="750">
        <v>13719</v>
      </c>
      <c r="N7" s="751"/>
      <c r="O7" s="752">
        <v>14500983</v>
      </c>
      <c r="P7" s="752"/>
      <c r="Q7" s="752"/>
      <c r="R7" s="753"/>
      <c r="S7" s="754"/>
      <c r="T7" s="755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6"/>
      <c r="AK7" s="750">
        <v>13719</v>
      </c>
      <c r="AL7" s="751"/>
      <c r="AM7" s="752">
        <v>14500983</v>
      </c>
      <c r="AN7" s="752"/>
      <c r="AO7" s="752"/>
      <c r="AP7" s="757"/>
      <c r="AQ7" s="758">
        <f aca="true" t="shared" si="0" ref="AQ7:AQ26">AK7-(M7+S7+Y7+AE7)</f>
        <v>0</v>
      </c>
      <c r="AR7" s="759"/>
      <c r="AS7" s="759"/>
      <c r="AT7" s="760">
        <f aca="true" t="shared" si="1" ref="AT7:AT26">AM7-(O7+U7+AA7+AG7)</f>
        <v>0</v>
      </c>
      <c r="AU7" s="759"/>
      <c r="AV7" s="759"/>
      <c r="AW7" s="759"/>
      <c r="AX7" s="761"/>
    </row>
    <row r="8" spans="1:50" ht="21.75" customHeight="1">
      <c r="A8" s="762" t="s">
        <v>780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4"/>
      <c r="M8" s="654">
        <v>13719</v>
      </c>
      <c r="N8" s="663"/>
      <c r="O8" s="765">
        <v>7065285</v>
      </c>
      <c r="P8" s="766"/>
      <c r="Q8" s="766"/>
      <c r="R8" s="767"/>
      <c r="S8" s="768"/>
      <c r="T8" s="769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4"/>
      <c r="AK8" s="654">
        <v>13719</v>
      </c>
      <c r="AL8" s="663"/>
      <c r="AM8" s="667">
        <v>7065285</v>
      </c>
      <c r="AN8" s="667"/>
      <c r="AO8" s="667"/>
      <c r="AP8" s="765"/>
      <c r="AQ8" s="654">
        <f t="shared" si="0"/>
        <v>0</v>
      </c>
      <c r="AR8" s="663"/>
      <c r="AS8" s="663"/>
      <c r="AT8" s="667">
        <f t="shared" si="1"/>
        <v>0</v>
      </c>
      <c r="AU8" s="663"/>
      <c r="AV8" s="663"/>
      <c r="AW8" s="663"/>
      <c r="AX8" s="664"/>
    </row>
    <row r="9" spans="1:50" ht="21.75" customHeight="1">
      <c r="A9" s="665" t="s">
        <v>781</v>
      </c>
      <c r="B9" s="666"/>
      <c r="C9" s="666"/>
      <c r="D9" s="666"/>
      <c r="E9" s="666"/>
      <c r="F9" s="666"/>
      <c r="G9" s="666"/>
      <c r="H9" s="666"/>
      <c r="I9" s="666"/>
      <c r="J9" s="666"/>
      <c r="K9" s="666"/>
      <c r="L9" s="661"/>
      <c r="M9" s="662">
        <v>13719</v>
      </c>
      <c r="N9" s="657"/>
      <c r="O9" s="658">
        <v>6859500</v>
      </c>
      <c r="P9" s="659"/>
      <c r="Q9" s="659"/>
      <c r="R9" s="660"/>
      <c r="S9" s="642"/>
      <c r="T9" s="643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55"/>
      <c r="AF9" s="700"/>
      <c r="AG9" s="655"/>
      <c r="AH9" s="656"/>
      <c r="AI9" s="656"/>
      <c r="AJ9" s="699"/>
      <c r="AK9" s="662">
        <v>13719</v>
      </c>
      <c r="AL9" s="657"/>
      <c r="AM9" s="658">
        <v>6859500</v>
      </c>
      <c r="AN9" s="659"/>
      <c r="AO9" s="659"/>
      <c r="AP9" s="660"/>
      <c r="AQ9" s="654">
        <f t="shared" si="0"/>
        <v>0</v>
      </c>
      <c r="AR9" s="663"/>
      <c r="AS9" s="663"/>
      <c r="AT9" s="667">
        <f t="shared" si="1"/>
        <v>0</v>
      </c>
      <c r="AU9" s="663"/>
      <c r="AV9" s="663"/>
      <c r="AW9" s="663"/>
      <c r="AX9" s="664"/>
    </row>
    <row r="10" spans="1:50" ht="21.75" customHeight="1">
      <c r="A10" s="762" t="s">
        <v>692</v>
      </c>
      <c r="B10" s="763"/>
      <c r="C10" s="763"/>
      <c r="D10" s="763"/>
      <c r="E10" s="763"/>
      <c r="F10" s="763"/>
      <c r="G10" s="763"/>
      <c r="H10" s="763"/>
      <c r="I10" s="763"/>
      <c r="J10" s="763"/>
      <c r="K10" s="763"/>
      <c r="L10" s="764"/>
      <c r="M10" s="654">
        <v>1</v>
      </c>
      <c r="N10" s="663"/>
      <c r="O10" s="667">
        <v>3300000</v>
      </c>
      <c r="P10" s="667"/>
      <c r="Q10" s="667"/>
      <c r="R10" s="770"/>
      <c r="S10" s="768"/>
      <c r="T10" s="769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4"/>
      <c r="AK10" s="654">
        <v>1</v>
      </c>
      <c r="AL10" s="663"/>
      <c r="AM10" s="667">
        <v>3300000</v>
      </c>
      <c r="AN10" s="667"/>
      <c r="AO10" s="667"/>
      <c r="AP10" s="765"/>
      <c r="AQ10" s="654">
        <f t="shared" si="0"/>
        <v>0</v>
      </c>
      <c r="AR10" s="663"/>
      <c r="AS10" s="663"/>
      <c r="AT10" s="667">
        <f t="shared" si="1"/>
        <v>0</v>
      </c>
      <c r="AU10" s="663"/>
      <c r="AV10" s="663"/>
      <c r="AW10" s="663"/>
      <c r="AX10" s="664"/>
    </row>
    <row r="11" spans="1:50" ht="21.75" customHeight="1">
      <c r="A11" s="762" t="s">
        <v>782</v>
      </c>
      <c r="B11" s="763"/>
      <c r="C11" s="763"/>
      <c r="D11" s="763"/>
      <c r="E11" s="763"/>
      <c r="F11" s="763"/>
      <c r="G11" s="763"/>
      <c r="H11" s="763"/>
      <c r="I11" s="763"/>
      <c r="J11" s="763"/>
      <c r="K11" s="763"/>
      <c r="L11" s="764"/>
      <c r="M11" s="654">
        <v>13927</v>
      </c>
      <c r="N11" s="663"/>
      <c r="O11" s="667">
        <v>4512348</v>
      </c>
      <c r="P11" s="667"/>
      <c r="Q11" s="667"/>
      <c r="R11" s="770"/>
      <c r="S11" s="768"/>
      <c r="T11" s="769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4"/>
      <c r="AK11" s="654">
        <v>13927</v>
      </c>
      <c r="AL11" s="663"/>
      <c r="AM11" s="667">
        <v>4512348</v>
      </c>
      <c r="AN11" s="667"/>
      <c r="AO11" s="667"/>
      <c r="AP11" s="765"/>
      <c r="AQ11" s="654">
        <f t="shared" si="0"/>
        <v>0</v>
      </c>
      <c r="AR11" s="663"/>
      <c r="AS11" s="663"/>
      <c r="AT11" s="667">
        <f t="shared" si="1"/>
        <v>0</v>
      </c>
      <c r="AU11" s="663"/>
      <c r="AV11" s="663"/>
      <c r="AW11" s="663"/>
      <c r="AX11" s="664"/>
    </row>
    <row r="12" spans="1:50" ht="21.75" customHeight="1">
      <c r="A12" s="762" t="s">
        <v>693</v>
      </c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4"/>
      <c r="M12" s="654">
        <v>20222</v>
      </c>
      <c r="N12" s="663"/>
      <c r="O12" s="667">
        <v>5459940</v>
      </c>
      <c r="P12" s="667"/>
      <c r="Q12" s="667"/>
      <c r="R12" s="770"/>
      <c r="S12" s="768"/>
      <c r="T12" s="769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3"/>
      <c r="AF12" s="663"/>
      <c r="AG12" s="663"/>
      <c r="AH12" s="663"/>
      <c r="AI12" s="663"/>
      <c r="AJ12" s="664"/>
      <c r="AK12" s="654">
        <v>20222</v>
      </c>
      <c r="AL12" s="663"/>
      <c r="AM12" s="667">
        <v>5459940</v>
      </c>
      <c r="AN12" s="667"/>
      <c r="AO12" s="667"/>
      <c r="AP12" s="765"/>
      <c r="AQ12" s="654">
        <f t="shared" si="0"/>
        <v>0</v>
      </c>
      <c r="AR12" s="663"/>
      <c r="AS12" s="663"/>
      <c r="AT12" s="667">
        <f t="shared" si="1"/>
        <v>0</v>
      </c>
      <c r="AU12" s="663"/>
      <c r="AV12" s="663"/>
      <c r="AW12" s="663"/>
      <c r="AX12" s="664"/>
    </row>
    <row r="13" spans="1:50" ht="21.75" customHeight="1">
      <c r="A13" s="762" t="s">
        <v>783</v>
      </c>
      <c r="B13" s="763"/>
      <c r="C13" s="763"/>
      <c r="D13" s="763"/>
      <c r="E13" s="763"/>
      <c r="F13" s="763"/>
      <c r="G13" s="763"/>
      <c r="H13" s="763"/>
      <c r="I13" s="763"/>
      <c r="J13" s="763"/>
      <c r="K13" s="763"/>
      <c r="L13" s="764"/>
      <c r="M13" s="654">
        <v>21152</v>
      </c>
      <c r="N13" s="663"/>
      <c r="O13" s="667">
        <v>1480640</v>
      </c>
      <c r="P13" s="667"/>
      <c r="Q13" s="667"/>
      <c r="R13" s="770"/>
      <c r="S13" s="768"/>
      <c r="T13" s="769"/>
      <c r="U13" s="663"/>
      <c r="V13" s="663"/>
      <c r="W13" s="663"/>
      <c r="X13" s="663"/>
      <c r="Y13" s="663"/>
      <c r="Z13" s="663"/>
      <c r="AA13" s="663"/>
      <c r="AB13" s="663"/>
      <c r="AC13" s="663"/>
      <c r="AD13" s="663"/>
      <c r="AE13" s="663"/>
      <c r="AF13" s="663"/>
      <c r="AG13" s="663"/>
      <c r="AH13" s="663"/>
      <c r="AI13" s="663"/>
      <c r="AJ13" s="664"/>
      <c r="AK13" s="654">
        <v>21152</v>
      </c>
      <c r="AL13" s="663"/>
      <c r="AM13" s="667">
        <v>1480640</v>
      </c>
      <c r="AN13" s="667"/>
      <c r="AO13" s="667"/>
      <c r="AP13" s="765"/>
      <c r="AQ13" s="654">
        <f t="shared" si="0"/>
        <v>0</v>
      </c>
      <c r="AR13" s="663"/>
      <c r="AS13" s="663"/>
      <c r="AT13" s="667">
        <f t="shared" si="1"/>
        <v>0</v>
      </c>
      <c r="AU13" s="663"/>
      <c r="AV13" s="663"/>
      <c r="AW13" s="663"/>
      <c r="AX13" s="664"/>
    </row>
    <row r="14" spans="1:50" ht="21.75" customHeight="1">
      <c r="A14" s="762" t="s">
        <v>694</v>
      </c>
      <c r="B14" s="763"/>
      <c r="C14" s="763"/>
      <c r="D14" s="763"/>
      <c r="E14" s="763"/>
      <c r="F14" s="763"/>
      <c r="G14" s="763"/>
      <c r="H14" s="763"/>
      <c r="I14" s="763"/>
      <c r="J14" s="763"/>
      <c r="K14" s="763"/>
      <c r="L14" s="764"/>
      <c r="M14" s="654">
        <v>278</v>
      </c>
      <c r="N14" s="663"/>
      <c r="O14" s="667">
        <v>2150886</v>
      </c>
      <c r="P14" s="667"/>
      <c r="Q14" s="667"/>
      <c r="R14" s="770"/>
      <c r="S14" s="768"/>
      <c r="T14" s="769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4"/>
      <c r="AK14" s="654">
        <v>278</v>
      </c>
      <c r="AL14" s="663"/>
      <c r="AM14" s="667">
        <v>2150886</v>
      </c>
      <c r="AN14" s="667"/>
      <c r="AO14" s="667"/>
      <c r="AP14" s="765"/>
      <c r="AQ14" s="654">
        <f t="shared" si="0"/>
        <v>0</v>
      </c>
      <c r="AR14" s="663"/>
      <c r="AS14" s="663"/>
      <c r="AT14" s="667">
        <f t="shared" si="1"/>
        <v>0</v>
      </c>
      <c r="AU14" s="663"/>
      <c r="AV14" s="663"/>
      <c r="AW14" s="663"/>
      <c r="AX14" s="664"/>
    </row>
    <row r="15" spans="1:50" ht="21.75" customHeight="1">
      <c r="A15" s="762" t="s">
        <v>695</v>
      </c>
      <c r="B15" s="763"/>
      <c r="C15" s="763"/>
      <c r="D15" s="763"/>
      <c r="E15" s="763"/>
      <c r="F15" s="763"/>
      <c r="G15" s="763"/>
      <c r="H15" s="763"/>
      <c r="I15" s="763"/>
      <c r="J15" s="763"/>
      <c r="K15" s="763"/>
      <c r="L15" s="764"/>
      <c r="M15" s="654">
        <v>65</v>
      </c>
      <c r="N15" s="663"/>
      <c r="O15" s="667">
        <v>200720</v>
      </c>
      <c r="P15" s="667"/>
      <c r="Q15" s="667"/>
      <c r="R15" s="770"/>
      <c r="S15" s="768"/>
      <c r="T15" s="769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4"/>
      <c r="AK15" s="654">
        <v>65</v>
      </c>
      <c r="AL15" s="663"/>
      <c r="AM15" s="667">
        <v>200720</v>
      </c>
      <c r="AN15" s="667"/>
      <c r="AO15" s="667"/>
      <c r="AP15" s="765"/>
      <c r="AQ15" s="654">
        <f t="shared" si="0"/>
        <v>0</v>
      </c>
      <c r="AR15" s="663"/>
      <c r="AS15" s="663"/>
      <c r="AT15" s="667">
        <f t="shared" si="1"/>
        <v>0</v>
      </c>
      <c r="AU15" s="663"/>
      <c r="AV15" s="663"/>
      <c r="AW15" s="663"/>
      <c r="AX15" s="664"/>
    </row>
    <row r="16" spans="1:50" ht="21.75" customHeight="1">
      <c r="A16" s="665" t="s">
        <v>784</v>
      </c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1"/>
      <c r="M16" s="662">
        <v>13719</v>
      </c>
      <c r="N16" s="657"/>
      <c r="O16" s="658">
        <v>14555859</v>
      </c>
      <c r="P16" s="659"/>
      <c r="Q16" s="659"/>
      <c r="R16" s="660"/>
      <c r="S16" s="642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51"/>
      <c r="AF16" s="657"/>
      <c r="AG16" s="651"/>
      <c r="AH16" s="652"/>
      <c r="AI16" s="652"/>
      <c r="AJ16" s="653"/>
      <c r="AK16" s="662">
        <v>13719</v>
      </c>
      <c r="AL16" s="657"/>
      <c r="AM16" s="658">
        <v>14555859</v>
      </c>
      <c r="AN16" s="659"/>
      <c r="AO16" s="659"/>
      <c r="AP16" s="660"/>
      <c r="AQ16" s="654">
        <f t="shared" si="0"/>
        <v>0</v>
      </c>
      <c r="AR16" s="663"/>
      <c r="AS16" s="663"/>
      <c r="AT16" s="667">
        <f t="shared" si="1"/>
        <v>0</v>
      </c>
      <c r="AU16" s="663"/>
      <c r="AV16" s="663"/>
      <c r="AW16" s="663"/>
      <c r="AX16" s="664"/>
    </row>
    <row r="17" spans="1:50" ht="21.75" customHeight="1">
      <c r="A17" s="762" t="s">
        <v>638</v>
      </c>
      <c r="B17" s="763"/>
      <c r="C17" s="763"/>
      <c r="D17" s="763"/>
      <c r="E17" s="763"/>
      <c r="F17" s="763"/>
      <c r="G17" s="763"/>
      <c r="H17" s="763"/>
      <c r="I17" s="763"/>
      <c r="J17" s="763"/>
      <c r="K17" s="763"/>
      <c r="L17" s="764"/>
      <c r="M17" s="654">
        <v>0</v>
      </c>
      <c r="N17" s="663"/>
      <c r="O17" s="667">
        <v>110437950</v>
      </c>
      <c r="P17" s="667"/>
      <c r="Q17" s="667"/>
      <c r="R17" s="770"/>
      <c r="S17" s="768"/>
      <c r="T17" s="769"/>
      <c r="U17" s="663"/>
      <c r="V17" s="663"/>
      <c r="W17" s="663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3"/>
      <c r="AI17" s="663"/>
      <c r="AJ17" s="664"/>
      <c r="AK17" s="654">
        <v>0</v>
      </c>
      <c r="AL17" s="663"/>
      <c r="AM17" s="667">
        <v>110437950</v>
      </c>
      <c r="AN17" s="667"/>
      <c r="AO17" s="667"/>
      <c r="AP17" s="765"/>
      <c r="AQ17" s="654">
        <f t="shared" si="0"/>
        <v>0</v>
      </c>
      <c r="AR17" s="663"/>
      <c r="AS17" s="663"/>
      <c r="AT17" s="667">
        <f t="shared" si="1"/>
        <v>0</v>
      </c>
      <c r="AU17" s="663"/>
      <c r="AV17" s="663"/>
      <c r="AW17" s="663"/>
      <c r="AX17" s="664"/>
    </row>
    <row r="18" spans="1:50" ht="21.75" customHeight="1">
      <c r="A18" s="762" t="s">
        <v>785</v>
      </c>
      <c r="B18" s="763"/>
      <c r="C18" s="763"/>
      <c r="D18" s="763"/>
      <c r="E18" s="763"/>
      <c r="F18" s="763"/>
      <c r="G18" s="763"/>
      <c r="H18" s="763"/>
      <c r="I18" s="763"/>
      <c r="J18" s="763"/>
      <c r="K18" s="763"/>
      <c r="L18" s="764"/>
      <c r="M18" s="654">
        <v>164</v>
      </c>
      <c r="N18" s="663"/>
      <c r="O18" s="667">
        <v>22610000</v>
      </c>
      <c r="P18" s="667"/>
      <c r="Q18" s="667"/>
      <c r="R18" s="770"/>
      <c r="S18" s="768"/>
      <c r="T18" s="769"/>
      <c r="U18" s="663"/>
      <c r="V18" s="663"/>
      <c r="W18" s="663"/>
      <c r="X18" s="663"/>
      <c r="Y18" s="663"/>
      <c r="Z18" s="663"/>
      <c r="AA18" s="663"/>
      <c r="AB18" s="663"/>
      <c r="AC18" s="663"/>
      <c r="AD18" s="663"/>
      <c r="AE18" s="663"/>
      <c r="AF18" s="663"/>
      <c r="AG18" s="663"/>
      <c r="AH18" s="663"/>
      <c r="AI18" s="663"/>
      <c r="AJ18" s="664"/>
      <c r="AK18" s="654">
        <v>268</v>
      </c>
      <c r="AL18" s="663"/>
      <c r="AM18" s="667">
        <v>36890000</v>
      </c>
      <c r="AN18" s="667"/>
      <c r="AO18" s="667"/>
      <c r="AP18" s="765"/>
      <c r="AQ18" s="654">
        <f t="shared" si="0"/>
        <v>104</v>
      </c>
      <c r="AR18" s="663"/>
      <c r="AS18" s="663"/>
      <c r="AT18" s="667">
        <f t="shared" si="1"/>
        <v>14280000</v>
      </c>
      <c r="AU18" s="663"/>
      <c r="AV18" s="663"/>
      <c r="AW18" s="663"/>
      <c r="AX18" s="664"/>
    </row>
    <row r="19" spans="1:50" ht="21.75" customHeight="1">
      <c r="A19" s="762" t="s">
        <v>786</v>
      </c>
      <c r="B19" s="763"/>
      <c r="C19" s="763"/>
      <c r="D19" s="763"/>
      <c r="E19" s="763"/>
      <c r="F19" s="763"/>
      <c r="G19" s="763"/>
      <c r="H19" s="763"/>
      <c r="I19" s="763"/>
      <c r="J19" s="763"/>
      <c r="K19" s="763"/>
      <c r="L19" s="764"/>
      <c r="M19" s="775">
        <v>334</v>
      </c>
      <c r="N19" s="663"/>
      <c r="O19" s="667">
        <v>54060000</v>
      </c>
      <c r="P19" s="667"/>
      <c r="Q19" s="667"/>
      <c r="R19" s="770"/>
      <c r="S19" s="768"/>
      <c r="T19" s="769"/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4"/>
      <c r="AK19" s="654">
        <v>237</v>
      </c>
      <c r="AL19" s="663"/>
      <c r="AM19" s="667">
        <v>38420000</v>
      </c>
      <c r="AN19" s="667"/>
      <c r="AO19" s="667"/>
      <c r="AP19" s="765"/>
      <c r="AQ19" s="654">
        <f t="shared" si="0"/>
        <v>-97</v>
      </c>
      <c r="AR19" s="663"/>
      <c r="AS19" s="663"/>
      <c r="AT19" s="667">
        <f t="shared" si="1"/>
        <v>-15640000</v>
      </c>
      <c r="AU19" s="663"/>
      <c r="AV19" s="663"/>
      <c r="AW19" s="663"/>
      <c r="AX19" s="664"/>
    </row>
    <row r="20" spans="1:50" ht="21.75" customHeight="1">
      <c r="A20" s="762" t="s">
        <v>787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4"/>
      <c r="M20" s="775">
        <v>396</v>
      </c>
      <c r="N20" s="663"/>
      <c r="O20" s="667">
        <v>27093334</v>
      </c>
      <c r="P20" s="667"/>
      <c r="Q20" s="667"/>
      <c r="R20" s="770"/>
      <c r="S20" s="768"/>
      <c r="T20" s="769"/>
      <c r="U20" s="663"/>
      <c r="V20" s="663"/>
      <c r="W20" s="663"/>
      <c r="X20" s="663"/>
      <c r="Y20" s="663"/>
      <c r="Z20" s="663"/>
      <c r="AA20" s="663"/>
      <c r="AB20" s="663"/>
      <c r="AC20" s="663"/>
      <c r="AD20" s="663"/>
      <c r="AE20" s="663">
        <v>13</v>
      </c>
      <c r="AF20" s="663"/>
      <c r="AG20" s="667">
        <v>931333</v>
      </c>
      <c r="AH20" s="667"/>
      <c r="AI20" s="667"/>
      <c r="AJ20" s="770"/>
      <c r="AK20" s="654">
        <v>409</v>
      </c>
      <c r="AL20" s="663"/>
      <c r="AM20" s="667">
        <v>28024667</v>
      </c>
      <c r="AN20" s="667"/>
      <c r="AO20" s="667"/>
      <c r="AP20" s="765"/>
      <c r="AQ20" s="654">
        <f t="shared" si="0"/>
        <v>0</v>
      </c>
      <c r="AR20" s="663"/>
      <c r="AS20" s="663"/>
      <c r="AT20" s="667">
        <f t="shared" si="1"/>
        <v>0</v>
      </c>
      <c r="AU20" s="663"/>
      <c r="AV20" s="663"/>
      <c r="AW20" s="663"/>
      <c r="AX20" s="664"/>
    </row>
    <row r="21" spans="1:50" ht="21.75" customHeight="1">
      <c r="A21" s="762" t="s">
        <v>788</v>
      </c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4"/>
      <c r="M21" s="775">
        <v>347</v>
      </c>
      <c r="N21" s="663"/>
      <c r="O21" s="667">
        <v>33660000</v>
      </c>
      <c r="P21" s="667"/>
      <c r="Q21" s="667"/>
      <c r="R21" s="770"/>
      <c r="S21" s="768"/>
      <c r="T21" s="769"/>
      <c r="U21" s="663"/>
      <c r="V21" s="663"/>
      <c r="W21" s="663"/>
      <c r="X21" s="663"/>
      <c r="Y21" s="663"/>
      <c r="Z21" s="663"/>
      <c r="AA21" s="663"/>
      <c r="AB21" s="663"/>
      <c r="AC21" s="663"/>
      <c r="AD21" s="663"/>
      <c r="AE21" s="663"/>
      <c r="AF21" s="663"/>
      <c r="AG21" s="667"/>
      <c r="AH21" s="667"/>
      <c r="AI21" s="667"/>
      <c r="AJ21" s="770"/>
      <c r="AK21" s="654">
        <v>347</v>
      </c>
      <c r="AL21" s="663"/>
      <c r="AM21" s="667">
        <v>33660000</v>
      </c>
      <c r="AN21" s="667"/>
      <c r="AO21" s="667"/>
      <c r="AP21" s="765"/>
      <c r="AQ21" s="654">
        <f t="shared" si="0"/>
        <v>0</v>
      </c>
      <c r="AR21" s="663"/>
      <c r="AS21" s="663"/>
      <c r="AT21" s="667">
        <f t="shared" si="1"/>
        <v>0</v>
      </c>
      <c r="AU21" s="663"/>
      <c r="AV21" s="663"/>
      <c r="AW21" s="663"/>
      <c r="AX21" s="664"/>
    </row>
    <row r="22" spans="1:50" ht="21.75" customHeight="1">
      <c r="A22" s="762" t="s">
        <v>789</v>
      </c>
      <c r="B22" s="763"/>
      <c r="C22" s="763"/>
      <c r="D22" s="763"/>
      <c r="E22" s="763"/>
      <c r="F22" s="763"/>
      <c r="G22" s="763"/>
      <c r="H22" s="763"/>
      <c r="I22" s="763"/>
      <c r="J22" s="763"/>
      <c r="K22" s="763"/>
      <c r="L22" s="764"/>
      <c r="M22" s="775">
        <v>169</v>
      </c>
      <c r="N22" s="663"/>
      <c r="O22" s="667">
        <v>20570000</v>
      </c>
      <c r="P22" s="667"/>
      <c r="Q22" s="667"/>
      <c r="R22" s="770"/>
      <c r="S22" s="768"/>
      <c r="T22" s="769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7"/>
      <c r="AH22" s="667"/>
      <c r="AI22" s="667"/>
      <c r="AJ22" s="770"/>
      <c r="AK22" s="654">
        <v>169</v>
      </c>
      <c r="AL22" s="663"/>
      <c r="AM22" s="667">
        <v>20570000</v>
      </c>
      <c r="AN22" s="667"/>
      <c r="AO22" s="667"/>
      <c r="AP22" s="765"/>
      <c r="AQ22" s="654">
        <f t="shared" si="0"/>
        <v>0</v>
      </c>
      <c r="AR22" s="663"/>
      <c r="AS22" s="663"/>
      <c r="AT22" s="667">
        <f t="shared" si="1"/>
        <v>0</v>
      </c>
      <c r="AU22" s="663"/>
      <c r="AV22" s="663"/>
      <c r="AW22" s="663"/>
      <c r="AX22" s="664"/>
    </row>
    <row r="23" spans="1:50" ht="21.75" customHeight="1">
      <c r="A23" s="762" t="s">
        <v>696</v>
      </c>
      <c r="B23" s="763"/>
      <c r="C23" s="763"/>
      <c r="D23" s="763"/>
      <c r="E23" s="763"/>
      <c r="F23" s="763"/>
      <c r="G23" s="763"/>
      <c r="H23" s="763"/>
      <c r="I23" s="763"/>
      <c r="J23" s="763"/>
      <c r="K23" s="763"/>
      <c r="L23" s="764"/>
      <c r="M23" s="775">
        <v>170</v>
      </c>
      <c r="N23" s="663"/>
      <c r="O23" s="667">
        <v>25160000</v>
      </c>
      <c r="P23" s="667"/>
      <c r="Q23" s="667"/>
      <c r="R23" s="770"/>
      <c r="S23" s="768"/>
      <c r="T23" s="769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7"/>
      <c r="AH23" s="667"/>
      <c r="AI23" s="667"/>
      <c r="AJ23" s="770"/>
      <c r="AK23" s="654">
        <v>170</v>
      </c>
      <c r="AL23" s="663"/>
      <c r="AM23" s="667">
        <v>25160000</v>
      </c>
      <c r="AN23" s="667"/>
      <c r="AO23" s="667"/>
      <c r="AP23" s="765"/>
      <c r="AQ23" s="654">
        <f t="shared" si="0"/>
        <v>0</v>
      </c>
      <c r="AR23" s="663"/>
      <c r="AS23" s="663"/>
      <c r="AT23" s="667">
        <f t="shared" si="1"/>
        <v>0</v>
      </c>
      <c r="AU23" s="663"/>
      <c r="AV23" s="663"/>
      <c r="AW23" s="663"/>
      <c r="AX23" s="664"/>
    </row>
    <row r="24" spans="1:50" ht="21.75" customHeight="1">
      <c r="A24" s="762" t="s">
        <v>790</v>
      </c>
      <c r="B24" s="763"/>
      <c r="C24" s="763"/>
      <c r="D24" s="763"/>
      <c r="E24" s="763"/>
      <c r="F24" s="763"/>
      <c r="G24" s="763"/>
      <c r="H24" s="763"/>
      <c r="I24" s="763"/>
      <c r="J24" s="763"/>
      <c r="K24" s="763"/>
      <c r="L24" s="764"/>
      <c r="M24" s="775">
        <v>321</v>
      </c>
      <c r="N24" s="663"/>
      <c r="O24" s="667">
        <v>36720000</v>
      </c>
      <c r="P24" s="667"/>
      <c r="Q24" s="667"/>
      <c r="R24" s="770"/>
      <c r="S24" s="768"/>
      <c r="T24" s="769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7"/>
      <c r="AH24" s="667"/>
      <c r="AI24" s="667"/>
      <c r="AJ24" s="770"/>
      <c r="AK24" s="654">
        <v>321</v>
      </c>
      <c r="AL24" s="663"/>
      <c r="AM24" s="667">
        <v>36720000</v>
      </c>
      <c r="AN24" s="667"/>
      <c r="AO24" s="667"/>
      <c r="AP24" s="765"/>
      <c r="AQ24" s="654">
        <f t="shared" si="0"/>
        <v>0</v>
      </c>
      <c r="AR24" s="663"/>
      <c r="AS24" s="663"/>
      <c r="AT24" s="667">
        <f t="shared" si="1"/>
        <v>0</v>
      </c>
      <c r="AU24" s="663"/>
      <c r="AV24" s="663"/>
      <c r="AW24" s="663"/>
      <c r="AX24" s="664"/>
    </row>
    <row r="25" spans="1:50" ht="21.75" customHeight="1">
      <c r="A25" s="762" t="s">
        <v>697</v>
      </c>
      <c r="B25" s="763"/>
      <c r="C25" s="763"/>
      <c r="D25" s="763"/>
      <c r="E25" s="763"/>
      <c r="F25" s="763"/>
      <c r="G25" s="763"/>
      <c r="H25" s="763"/>
      <c r="I25" s="763"/>
      <c r="J25" s="763"/>
      <c r="K25" s="763"/>
      <c r="L25" s="764"/>
      <c r="M25" s="775">
        <v>370</v>
      </c>
      <c r="N25" s="663"/>
      <c r="O25" s="667">
        <v>55420000</v>
      </c>
      <c r="P25" s="667"/>
      <c r="Q25" s="667"/>
      <c r="R25" s="770"/>
      <c r="S25" s="768"/>
      <c r="T25" s="769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7"/>
      <c r="AH25" s="667"/>
      <c r="AI25" s="667"/>
      <c r="AJ25" s="770"/>
      <c r="AK25" s="654">
        <v>370</v>
      </c>
      <c r="AL25" s="663"/>
      <c r="AM25" s="667">
        <v>55420000</v>
      </c>
      <c r="AN25" s="667"/>
      <c r="AO25" s="667"/>
      <c r="AP25" s="765"/>
      <c r="AQ25" s="654">
        <f t="shared" si="0"/>
        <v>0</v>
      </c>
      <c r="AR25" s="663"/>
      <c r="AS25" s="663"/>
      <c r="AT25" s="667">
        <f t="shared" si="1"/>
        <v>0</v>
      </c>
      <c r="AU25" s="663"/>
      <c r="AV25" s="663"/>
      <c r="AW25" s="663"/>
      <c r="AX25" s="664"/>
    </row>
    <row r="26" spans="1:50" ht="21.75" customHeight="1" thickBot="1">
      <c r="A26" s="776" t="s">
        <v>698</v>
      </c>
      <c r="B26" s="777"/>
      <c r="C26" s="777"/>
      <c r="D26" s="777"/>
      <c r="E26" s="777"/>
      <c r="F26" s="777"/>
      <c r="G26" s="777"/>
      <c r="H26" s="777"/>
      <c r="I26" s="777"/>
      <c r="J26" s="777"/>
      <c r="K26" s="777"/>
      <c r="L26" s="778"/>
      <c r="M26" s="775">
        <v>273</v>
      </c>
      <c r="N26" s="663"/>
      <c r="O26" s="667">
        <v>13208000</v>
      </c>
      <c r="P26" s="667"/>
      <c r="Q26" s="667"/>
      <c r="R26" s="770"/>
      <c r="S26" s="768"/>
      <c r="T26" s="769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7"/>
      <c r="AH26" s="667"/>
      <c r="AI26" s="667"/>
      <c r="AJ26" s="770"/>
      <c r="AK26" s="654">
        <v>247</v>
      </c>
      <c r="AL26" s="663"/>
      <c r="AM26" s="667">
        <v>11938000</v>
      </c>
      <c r="AN26" s="667"/>
      <c r="AO26" s="667"/>
      <c r="AP26" s="765"/>
      <c r="AQ26" s="779">
        <f t="shared" si="0"/>
        <v>-26</v>
      </c>
      <c r="AR26" s="780"/>
      <c r="AS26" s="780"/>
      <c r="AT26" s="781">
        <f t="shared" si="1"/>
        <v>-1270000</v>
      </c>
      <c r="AU26" s="780"/>
      <c r="AV26" s="780"/>
      <c r="AW26" s="780"/>
      <c r="AX26" s="782"/>
    </row>
    <row r="27" spans="1:50" s="573" customFormat="1" ht="21.75" customHeight="1" thickBot="1">
      <c r="A27" s="783" t="s">
        <v>639</v>
      </c>
      <c r="B27" s="784"/>
      <c r="C27" s="784"/>
      <c r="D27" s="784"/>
      <c r="E27" s="784"/>
      <c r="F27" s="785"/>
      <c r="G27" s="785"/>
      <c r="H27" s="785"/>
      <c r="I27" s="785"/>
      <c r="J27" s="785"/>
      <c r="K27" s="785"/>
      <c r="L27" s="786"/>
      <c r="M27" s="787">
        <f>SUM(M7:N26)</f>
        <v>113065</v>
      </c>
      <c r="N27" s="788"/>
      <c r="O27" s="789">
        <f>SUM(O7:R26)</f>
        <v>459025445</v>
      </c>
      <c r="P27" s="789"/>
      <c r="Q27" s="789"/>
      <c r="R27" s="790"/>
      <c r="S27" s="791">
        <f>SUM(S7:S26)</f>
        <v>0</v>
      </c>
      <c r="T27" s="788"/>
      <c r="U27" s="792">
        <f>SUM(U7:U26)</f>
        <v>0</v>
      </c>
      <c r="V27" s="793"/>
      <c r="W27" s="793"/>
      <c r="X27" s="787"/>
      <c r="Y27" s="788">
        <f>SUM(Y7:Y26)</f>
        <v>0</v>
      </c>
      <c r="Z27" s="788"/>
      <c r="AA27" s="788">
        <f>SUM(AA7:AA26)</f>
        <v>0</v>
      </c>
      <c r="AB27" s="788"/>
      <c r="AC27" s="788"/>
      <c r="AD27" s="788"/>
      <c r="AE27" s="788">
        <f>SUM(AE7:AE26)</f>
        <v>13</v>
      </c>
      <c r="AF27" s="788"/>
      <c r="AG27" s="789">
        <f>SUM(AG7:AG26)</f>
        <v>931333</v>
      </c>
      <c r="AH27" s="789"/>
      <c r="AI27" s="789"/>
      <c r="AJ27" s="790"/>
      <c r="AK27" s="791">
        <f>SUM(AK7:AL26)</f>
        <v>113059</v>
      </c>
      <c r="AL27" s="788"/>
      <c r="AM27" s="789">
        <f>SUM(AM7:AP26)</f>
        <v>457326778</v>
      </c>
      <c r="AN27" s="788"/>
      <c r="AO27" s="788"/>
      <c r="AP27" s="794"/>
      <c r="AQ27" s="795">
        <f>SUM(AQ7:AQ26)</f>
        <v>-19</v>
      </c>
      <c r="AR27" s="796"/>
      <c r="AS27" s="797"/>
      <c r="AT27" s="798">
        <f>SUM(AT7:AT26)</f>
        <v>-2630000</v>
      </c>
      <c r="AU27" s="799"/>
      <c r="AV27" s="799"/>
      <c r="AW27" s="799"/>
      <c r="AX27" s="800"/>
    </row>
    <row r="29" ht="22.5" customHeight="1" thickBot="1"/>
    <row r="30" spans="1:50" ht="36" customHeight="1">
      <c r="A30" s="712" t="s">
        <v>778</v>
      </c>
      <c r="B30" s="713"/>
      <c r="C30" s="713"/>
      <c r="D30" s="713"/>
      <c r="E30" s="713"/>
      <c r="F30" s="713"/>
      <c r="G30" s="713"/>
      <c r="H30" s="713"/>
      <c r="I30" s="713"/>
      <c r="J30" s="713"/>
      <c r="K30" s="713"/>
      <c r="L30" s="714"/>
      <c r="M30" s="712" t="s">
        <v>630</v>
      </c>
      <c r="N30" s="713"/>
      <c r="O30" s="713"/>
      <c r="P30" s="713"/>
      <c r="Q30" s="713"/>
      <c r="R30" s="714"/>
      <c r="S30" s="721" t="s">
        <v>631</v>
      </c>
      <c r="T30" s="722"/>
      <c r="U30" s="722"/>
      <c r="V30" s="722"/>
      <c r="W30" s="722"/>
      <c r="X30" s="722"/>
      <c r="Y30" s="722"/>
      <c r="Z30" s="722"/>
      <c r="AA30" s="722"/>
      <c r="AB30" s="722"/>
      <c r="AC30" s="722"/>
      <c r="AD30" s="722"/>
      <c r="AE30" s="723"/>
      <c r="AF30" s="723"/>
      <c r="AG30" s="723"/>
      <c r="AH30" s="723"/>
      <c r="AI30" s="723"/>
      <c r="AJ30" s="724"/>
      <c r="AK30" s="725" t="s">
        <v>632</v>
      </c>
      <c r="AL30" s="726"/>
      <c r="AM30" s="726"/>
      <c r="AN30" s="726"/>
      <c r="AO30" s="726"/>
      <c r="AP30" s="726"/>
      <c r="AQ30" s="729" t="s">
        <v>633</v>
      </c>
      <c r="AR30" s="713"/>
      <c r="AS30" s="713"/>
      <c r="AT30" s="713"/>
      <c r="AU30" s="713"/>
      <c r="AV30" s="713"/>
      <c r="AW30" s="713"/>
      <c r="AX30" s="714"/>
    </row>
    <row r="31" spans="1:50" ht="23.25" customHeight="1">
      <c r="A31" s="715"/>
      <c r="B31" s="716"/>
      <c r="C31" s="716"/>
      <c r="D31" s="716"/>
      <c r="E31" s="716"/>
      <c r="F31" s="716"/>
      <c r="G31" s="716"/>
      <c r="H31" s="716"/>
      <c r="I31" s="716"/>
      <c r="J31" s="716"/>
      <c r="K31" s="716"/>
      <c r="L31" s="717"/>
      <c r="M31" s="718"/>
      <c r="N31" s="719"/>
      <c r="O31" s="719"/>
      <c r="P31" s="719"/>
      <c r="Q31" s="719"/>
      <c r="R31" s="720"/>
      <c r="S31" s="731" t="s">
        <v>634</v>
      </c>
      <c r="T31" s="732"/>
      <c r="U31" s="732"/>
      <c r="V31" s="732"/>
      <c r="W31" s="732"/>
      <c r="X31" s="733"/>
      <c r="Y31" s="732" t="s">
        <v>635</v>
      </c>
      <c r="Z31" s="732"/>
      <c r="AA31" s="732"/>
      <c r="AB31" s="732"/>
      <c r="AC31" s="732"/>
      <c r="AD31" s="733"/>
      <c r="AE31" s="734"/>
      <c r="AF31" s="735"/>
      <c r="AG31" s="735"/>
      <c r="AH31" s="735"/>
      <c r="AI31" s="735"/>
      <c r="AJ31" s="736"/>
      <c r="AK31" s="727"/>
      <c r="AL31" s="728"/>
      <c r="AM31" s="728"/>
      <c r="AN31" s="728"/>
      <c r="AO31" s="728"/>
      <c r="AP31" s="728"/>
      <c r="AQ31" s="730"/>
      <c r="AR31" s="719"/>
      <c r="AS31" s="719"/>
      <c r="AT31" s="719"/>
      <c r="AU31" s="719"/>
      <c r="AV31" s="719"/>
      <c r="AW31" s="719"/>
      <c r="AX31" s="720"/>
    </row>
    <row r="32" spans="1:50" ht="13.5" thickBot="1">
      <c r="A32" s="718"/>
      <c r="B32" s="719"/>
      <c r="C32" s="719"/>
      <c r="D32" s="719"/>
      <c r="E32" s="719"/>
      <c r="F32" s="719"/>
      <c r="G32" s="719"/>
      <c r="H32" s="719"/>
      <c r="I32" s="719"/>
      <c r="J32" s="719"/>
      <c r="K32" s="719"/>
      <c r="L32" s="720"/>
      <c r="M32" s="737" t="s">
        <v>636</v>
      </c>
      <c r="N32" s="738"/>
      <c r="O32" s="739" t="s">
        <v>637</v>
      </c>
      <c r="P32" s="740"/>
      <c r="Q32" s="740"/>
      <c r="R32" s="741"/>
      <c r="S32" s="742" t="s">
        <v>636</v>
      </c>
      <c r="T32" s="743"/>
      <c r="U32" s="744" t="s">
        <v>637</v>
      </c>
      <c r="V32" s="745"/>
      <c r="W32" s="745"/>
      <c r="X32" s="743"/>
      <c r="Y32" s="739" t="s">
        <v>636</v>
      </c>
      <c r="Z32" s="738"/>
      <c r="AA32" s="739" t="s">
        <v>637</v>
      </c>
      <c r="AB32" s="740"/>
      <c r="AC32" s="740"/>
      <c r="AD32" s="738"/>
      <c r="AE32" s="739" t="s">
        <v>636</v>
      </c>
      <c r="AF32" s="738"/>
      <c r="AG32" s="739" t="s">
        <v>637</v>
      </c>
      <c r="AH32" s="740"/>
      <c r="AI32" s="740"/>
      <c r="AJ32" s="741"/>
      <c r="AK32" s="742" t="s">
        <v>636</v>
      </c>
      <c r="AL32" s="743"/>
      <c r="AM32" s="744" t="s">
        <v>637</v>
      </c>
      <c r="AN32" s="745"/>
      <c r="AO32" s="745"/>
      <c r="AP32" s="746"/>
      <c r="AQ32" s="737" t="s">
        <v>636</v>
      </c>
      <c r="AR32" s="740"/>
      <c r="AS32" s="738"/>
      <c r="AT32" s="739" t="s">
        <v>637</v>
      </c>
      <c r="AU32" s="740"/>
      <c r="AV32" s="740"/>
      <c r="AW32" s="740"/>
      <c r="AX32" s="741"/>
    </row>
    <row r="33" spans="1:50" ht="21.75" customHeight="1" thickBot="1">
      <c r="A33" s="783" t="s">
        <v>640</v>
      </c>
      <c r="B33" s="784"/>
      <c r="C33" s="784"/>
      <c r="D33" s="784"/>
      <c r="E33" s="784"/>
      <c r="F33" s="785"/>
      <c r="G33" s="785"/>
      <c r="H33" s="785"/>
      <c r="I33" s="785"/>
      <c r="J33" s="785"/>
      <c r="K33" s="785"/>
      <c r="L33" s="786"/>
      <c r="M33" s="801">
        <f>M27</f>
        <v>113065</v>
      </c>
      <c r="N33" s="789"/>
      <c r="O33" s="789">
        <f>O27</f>
        <v>459025445</v>
      </c>
      <c r="P33" s="789"/>
      <c r="Q33" s="789"/>
      <c r="R33" s="790"/>
      <c r="S33" s="791">
        <f>SUM('[1]normatíva'!S55:T55)</f>
        <v>0</v>
      </c>
      <c r="T33" s="788"/>
      <c r="U33" s="792">
        <f>SUM('[1]normatíva'!U55:X55)</f>
        <v>0</v>
      </c>
      <c r="V33" s="793"/>
      <c r="W33" s="793"/>
      <c r="X33" s="787"/>
      <c r="Y33" s="788">
        <f>SUM('[1]normatíva'!Y55:Z55)</f>
        <v>0</v>
      </c>
      <c r="Z33" s="788"/>
      <c r="AA33" s="788">
        <f>SUM('[1]normatíva'!AA55:AD55)</f>
        <v>0</v>
      </c>
      <c r="AB33" s="788"/>
      <c r="AC33" s="788"/>
      <c r="AD33" s="788"/>
      <c r="AE33" s="788">
        <f>AE27</f>
        <v>13</v>
      </c>
      <c r="AF33" s="788"/>
      <c r="AG33" s="788">
        <f>AG27</f>
        <v>931333</v>
      </c>
      <c r="AH33" s="788"/>
      <c r="AI33" s="788"/>
      <c r="AJ33" s="794"/>
      <c r="AK33" s="801">
        <f>AK27</f>
        <v>113059</v>
      </c>
      <c r="AL33" s="789"/>
      <c r="AM33" s="789">
        <f>AM27</f>
        <v>457326778</v>
      </c>
      <c r="AN33" s="788"/>
      <c r="AO33" s="788"/>
      <c r="AP33" s="794"/>
      <c r="AQ33" s="795">
        <f>AQ27</f>
        <v>-19</v>
      </c>
      <c r="AR33" s="796"/>
      <c r="AS33" s="797"/>
      <c r="AT33" s="798">
        <f>AT27</f>
        <v>-2630000</v>
      </c>
      <c r="AU33" s="799"/>
      <c r="AV33" s="799"/>
      <c r="AW33" s="799"/>
      <c r="AX33" s="800"/>
    </row>
    <row r="34" spans="1:50" ht="21.75" customHeight="1">
      <c r="A34" s="802" t="s">
        <v>699</v>
      </c>
      <c r="B34" s="803"/>
      <c r="C34" s="803"/>
      <c r="D34" s="803"/>
      <c r="E34" s="803"/>
      <c r="F34" s="804"/>
      <c r="G34" s="804"/>
      <c r="H34" s="804"/>
      <c r="I34" s="804"/>
      <c r="J34" s="804"/>
      <c r="K34" s="804"/>
      <c r="L34" s="805"/>
      <c r="M34" s="750">
        <v>117</v>
      </c>
      <c r="N34" s="751"/>
      <c r="O34" s="806">
        <v>5757333</v>
      </c>
      <c r="P34" s="807"/>
      <c r="Q34" s="807"/>
      <c r="R34" s="808"/>
      <c r="S34" s="754"/>
      <c r="T34" s="755"/>
      <c r="U34" s="751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2"/>
      <c r="AH34" s="752"/>
      <c r="AI34" s="752"/>
      <c r="AJ34" s="753"/>
      <c r="AK34" s="750">
        <v>116</v>
      </c>
      <c r="AL34" s="751"/>
      <c r="AM34" s="752">
        <v>5672667</v>
      </c>
      <c r="AN34" s="752"/>
      <c r="AO34" s="752"/>
      <c r="AP34" s="757"/>
      <c r="AQ34" s="758">
        <f aca="true" t="shared" si="2" ref="AQ34:AQ56">AK34-(M34+S34+Y34+AE34)</f>
        <v>-1</v>
      </c>
      <c r="AR34" s="759"/>
      <c r="AS34" s="759"/>
      <c r="AT34" s="760">
        <f aca="true" t="shared" si="3" ref="AT34:AT56">AM34-(O34+U34+AA34+AG34)</f>
        <v>-84666</v>
      </c>
      <c r="AU34" s="759"/>
      <c r="AV34" s="759"/>
      <c r="AW34" s="759"/>
      <c r="AX34" s="761"/>
    </row>
    <row r="35" spans="1:50" ht="21.75" customHeight="1">
      <c r="A35" s="771" t="s">
        <v>700</v>
      </c>
      <c r="B35" s="772"/>
      <c r="C35" s="772"/>
      <c r="D35" s="772"/>
      <c r="E35" s="772"/>
      <c r="F35" s="773"/>
      <c r="G35" s="773"/>
      <c r="H35" s="773"/>
      <c r="I35" s="773"/>
      <c r="J35" s="773"/>
      <c r="K35" s="773"/>
      <c r="L35" s="774"/>
      <c r="M35" s="654">
        <v>106</v>
      </c>
      <c r="N35" s="663"/>
      <c r="O35" s="765">
        <v>7789333</v>
      </c>
      <c r="P35" s="766"/>
      <c r="Q35" s="766"/>
      <c r="R35" s="767"/>
      <c r="S35" s="768"/>
      <c r="T35" s="769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7"/>
      <c r="AH35" s="667"/>
      <c r="AI35" s="667"/>
      <c r="AJ35" s="770"/>
      <c r="AK35" s="654">
        <v>103</v>
      </c>
      <c r="AL35" s="663"/>
      <c r="AM35" s="667">
        <v>7535333</v>
      </c>
      <c r="AN35" s="667"/>
      <c r="AO35" s="667"/>
      <c r="AP35" s="765"/>
      <c r="AQ35" s="654">
        <f t="shared" si="2"/>
        <v>-3</v>
      </c>
      <c r="AR35" s="663"/>
      <c r="AS35" s="663"/>
      <c r="AT35" s="667">
        <f t="shared" si="3"/>
        <v>-254000</v>
      </c>
      <c r="AU35" s="663"/>
      <c r="AV35" s="663"/>
      <c r="AW35" s="663"/>
      <c r="AX35" s="664"/>
    </row>
    <row r="36" spans="1:50" ht="21.75" customHeight="1">
      <c r="A36" s="771" t="s">
        <v>701</v>
      </c>
      <c r="B36" s="772"/>
      <c r="C36" s="772"/>
      <c r="D36" s="772"/>
      <c r="E36" s="772"/>
      <c r="F36" s="773"/>
      <c r="G36" s="773"/>
      <c r="H36" s="773"/>
      <c r="I36" s="773"/>
      <c r="J36" s="773"/>
      <c r="K36" s="773"/>
      <c r="L36" s="774"/>
      <c r="M36" s="654">
        <v>242</v>
      </c>
      <c r="N36" s="663"/>
      <c r="O36" s="765">
        <v>13800667</v>
      </c>
      <c r="P36" s="766"/>
      <c r="Q36" s="766"/>
      <c r="R36" s="767"/>
      <c r="S36" s="768"/>
      <c r="T36" s="769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7"/>
      <c r="AH36" s="667"/>
      <c r="AI36" s="667"/>
      <c r="AJ36" s="770"/>
      <c r="AK36" s="654">
        <v>233</v>
      </c>
      <c r="AL36" s="663"/>
      <c r="AM36" s="667">
        <v>13292667</v>
      </c>
      <c r="AN36" s="667"/>
      <c r="AO36" s="667"/>
      <c r="AP36" s="765"/>
      <c r="AQ36" s="654">
        <f t="shared" si="2"/>
        <v>-9</v>
      </c>
      <c r="AR36" s="663"/>
      <c r="AS36" s="663"/>
      <c r="AT36" s="667">
        <f t="shared" si="3"/>
        <v>-508000</v>
      </c>
      <c r="AU36" s="663"/>
      <c r="AV36" s="663"/>
      <c r="AW36" s="663"/>
      <c r="AX36" s="664"/>
    </row>
    <row r="37" spans="1:50" ht="21.75" customHeight="1">
      <c r="A37" s="771" t="s">
        <v>791</v>
      </c>
      <c r="B37" s="772"/>
      <c r="C37" s="772"/>
      <c r="D37" s="772"/>
      <c r="E37" s="772"/>
      <c r="F37" s="773"/>
      <c r="G37" s="773"/>
      <c r="H37" s="773"/>
      <c r="I37" s="773"/>
      <c r="J37" s="773"/>
      <c r="K37" s="773"/>
      <c r="L37" s="774"/>
      <c r="M37" s="654">
        <v>116</v>
      </c>
      <c r="N37" s="663"/>
      <c r="O37" s="765">
        <v>7535333</v>
      </c>
      <c r="P37" s="766"/>
      <c r="Q37" s="766"/>
      <c r="R37" s="767"/>
      <c r="S37" s="768"/>
      <c r="T37" s="769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7"/>
      <c r="AH37" s="667"/>
      <c r="AI37" s="667"/>
      <c r="AJ37" s="770"/>
      <c r="AK37" s="654">
        <v>111</v>
      </c>
      <c r="AL37" s="663"/>
      <c r="AM37" s="667">
        <v>7196667</v>
      </c>
      <c r="AN37" s="667"/>
      <c r="AO37" s="667"/>
      <c r="AP37" s="765"/>
      <c r="AQ37" s="654">
        <f t="shared" si="2"/>
        <v>-5</v>
      </c>
      <c r="AR37" s="663"/>
      <c r="AS37" s="663"/>
      <c r="AT37" s="667">
        <f t="shared" si="3"/>
        <v>-338666</v>
      </c>
      <c r="AU37" s="663"/>
      <c r="AV37" s="663"/>
      <c r="AW37" s="663"/>
      <c r="AX37" s="664"/>
    </row>
    <row r="38" spans="1:50" ht="21.75" customHeight="1">
      <c r="A38" s="771" t="s">
        <v>792</v>
      </c>
      <c r="B38" s="772"/>
      <c r="C38" s="772"/>
      <c r="D38" s="772"/>
      <c r="E38" s="772"/>
      <c r="F38" s="773"/>
      <c r="G38" s="773"/>
      <c r="H38" s="773"/>
      <c r="I38" s="773"/>
      <c r="J38" s="773"/>
      <c r="K38" s="773"/>
      <c r="L38" s="774"/>
      <c r="M38" s="662">
        <v>161</v>
      </c>
      <c r="N38" s="657"/>
      <c r="O38" s="658">
        <v>12022667</v>
      </c>
      <c r="P38" s="659"/>
      <c r="Q38" s="659"/>
      <c r="R38" s="660"/>
      <c r="S38" s="642"/>
      <c r="T38" s="643"/>
      <c r="U38" s="643"/>
      <c r="V38" s="643"/>
      <c r="W38" s="643"/>
      <c r="X38" s="643"/>
      <c r="Y38" s="643"/>
      <c r="Z38" s="643"/>
      <c r="AA38" s="643"/>
      <c r="AB38" s="643"/>
      <c r="AC38" s="643"/>
      <c r="AD38" s="643"/>
      <c r="AE38" s="651"/>
      <c r="AF38" s="657"/>
      <c r="AG38" s="658"/>
      <c r="AH38" s="659"/>
      <c r="AI38" s="659"/>
      <c r="AJ38" s="660"/>
      <c r="AK38" s="662">
        <v>161</v>
      </c>
      <c r="AL38" s="657"/>
      <c r="AM38" s="658">
        <v>12022667</v>
      </c>
      <c r="AN38" s="659"/>
      <c r="AO38" s="659"/>
      <c r="AP38" s="660"/>
      <c r="AQ38" s="654">
        <f t="shared" si="2"/>
        <v>0</v>
      </c>
      <c r="AR38" s="663"/>
      <c r="AS38" s="663"/>
      <c r="AT38" s="667">
        <f t="shared" si="3"/>
        <v>0</v>
      </c>
      <c r="AU38" s="663"/>
      <c r="AV38" s="663"/>
      <c r="AW38" s="663"/>
      <c r="AX38" s="664"/>
    </row>
    <row r="39" spans="1:50" ht="21.75" customHeight="1">
      <c r="A39" s="771" t="s">
        <v>793</v>
      </c>
      <c r="B39" s="772"/>
      <c r="C39" s="772"/>
      <c r="D39" s="772"/>
      <c r="E39" s="772"/>
      <c r="F39" s="773"/>
      <c r="G39" s="773"/>
      <c r="H39" s="773"/>
      <c r="I39" s="773"/>
      <c r="J39" s="773"/>
      <c r="K39" s="773"/>
      <c r="L39" s="774"/>
      <c r="M39" s="654">
        <v>404</v>
      </c>
      <c r="N39" s="663"/>
      <c r="O39" s="765">
        <v>57120000</v>
      </c>
      <c r="P39" s="766"/>
      <c r="Q39" s="766"/>
      <c r="R39" s="767"/>
      <c r="S39" s="768"/>
      <c r="T39" s="769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>
        <v>-4</v>
      </c>
      <c r="AF39" s="663"/>
      <c r="AG39" s="667">
        <v>-510000</v>
      </c>
      <c r="AH39" s="667"/>
      <c r="AI39" s="667"/>
      <c r="AJ39" s="770"/>
      <c r="AK39" s="654">
        <v>402</v>
      </c>
      <c r="AL39" s="663"/>
      <c r="AM39" s="667">
        <v>56950000</v>
      </c>
      <c r="AN39" s="667"/>
      <c r="AO39" s="667"/>
      <c r="AP39" s="765"/>
      <c r="AQ39" s="654">
        <f t="shared" si="2"/>
        <v>2</v>
      </c>
      <c r="AR39" s="663"/>
      <c r="AS39" s="663"/>
      <c r="AT39" s="667">
        <f t="shared" si="3"/>
        <v>340000</v>
      </c>
      <c r="AU39" s="663"/>
      <c r="AV39" s="663"/>
      <c r="AW39" s="663"/>
      <c r="AX39" s="664"/>
    </row>
    <row r="40" spans="1:50" ht="21.75" customHeight="1">
      <c r="A40" s="771" t="s">
        <v>702</v>
      </c>
      <c r="B40" s="772"/>
      <c r="C40" s="772"/>
      <c r="D40" s="772"/>
      <c r="E40" s="772"/>
      <c r="F40" s="773"/>
      <c r="G40" s="773"/>
      <c r="H40" s="773"/>
      <c r="I40" s="773"/>
      <c r="J40" s="773"/>
      <c r="K40" s="773"/>
      <c r="L40" s="774"/>
      <c r="M40" s="654">
        <v>336</v>
      </c>
      <c r="N40" s="663"/>
      <c r="O40" s="765">
        <v>60690000</v>
      </c>
      <c r="P40" s="766"/>
      <c r="Q40" s="766"/>
      <c r="R40" s="767"/>
      <c r="S40" s="768"/>
      <c r="T40" s="769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7"/>
      <c r="AH40" s="667"/>
      <c r="AI40" s="667"/>
      <c r="AJ40" s="770"/>
      <c r="AK40" s="654">
        <v>336</v>
      </c>
      <c r="AL40" s="663"/>
      <c r="AM40" s="667">
        <v>60690000</v>
      </c>
      <c r="AN40" s="667"/>
      <c r="AO40" s="667"/>
      <c r="AP40" s="765"/>
      <c r="AQ40" s="654">
        <f t="shared" si="2"/>
        <v>0</v>
      </c>
      <c r="AR40" s="663"/>
      <c r="AS40" s="663"/>
      <c r="AT40" s="667">
        <f t="shared" si="3"/>
        <v>0</v>
      </c>
      <c r="AU40" s="663"/>
      <c r="AV40" s="663"/>
      <c r="AW40" s="663"/>
      <c r="AX40" s="664"/>
    </row>
    <row r="41" spans="1:50" ht="21.75" customHeight="1">
      <c r="A41" s="771" t="s">
        <v>703</v>
      </c>
      <c r="B41" s="772"/>
      <c r="C41" s="772"/>
      <c r="D41" s="772"/>
      <c r="E41" s="772"/>
      <c r="F41" s="773"/>
      <c r="G41" s="773"/>
      <c r="H41" s="773"/>
      <c r="I41" s="773"/>
      <c r="J41" s="773"/>
      <c r="K41" s="773"/>
      <c r="L41" s="774"/>
      <c r="M41" s="654">
        <v>410</v>
      </c>
      <c r="N41" s="663"/>
      <c r="O41" s="667">
        <v>28871333</v>
      </c>
      <c r="P41" s="667"/>
      <c r="Q41" s="667"/>
      <c r="R41" s="770"/>
      <c r="S41" s="768"/>
      <c r="T41" s="769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>
        <v>-25</v>
      </c>
      <c r="AF41" s="663"/>
      <c r="AG41" s="667">
        <v>-1778000</v>
      </c>
      <c r="AH41" s="667"/>
      <c r="AI41" s="667"/>
      <c r="AJ41" s="770"/>
      <c r="AK41" s="654">
        <v>410</v>
      </c>
      <c r="AL41" s="663"/>
      <c r="AM41" s="667">
        <v>28871333</v>
      </c>
      <c r="AN41" s="667"/>
      <c r="AO41" s="667"/>
      <c r="AP41" s="765"/>
      <c r="AQ41" s="654">
        <f t="shared" si="2"/>
        <v>25</v>
      </c>
      <c r="AR41" s="663"/>
      <c r="AS41" s="663"/>
      <c r="AT41" s="667">
        <f t="shared" si="3"/>
        <v>1778000</v>
      </c>
      <c r="AU41" s="663"/>
      <c r="AV41" s="663"/>
      <c r="AW41" s="663"/>
      <c r="AX41" s="664"/>
    </row>
    <row r="42" spans="1:50" ht="21.75" customHeight="1">
      <c r="A42" s="771" t="s">
        <v>794</v>
      </c>
      <c r="B42" s="772"/>
      <c r="C42" s="772"/>
      <c r="D42" s="772"/>
      <c r="E42" s="772"/>
      <c r="F42" s="773"/>
      <c r="G42" s="773"/>
      <c r="H42" s="773"/>
      <c r="I42" s="773"/>
      <c r="J42" s="773"/>
      <c r="K42" s="773"/>
      <c r="L42" s="774"/>
      <c r="M42" s="654">
        <v>125</v>
      </c>
      <c r="N42" s="663"/>
      <c r="O42" s="667">
        <v>10414000</v>
      </c>
      <c r="P42" s="667"/>
      <c r="Q42" s="667"/>
      <c r="R42" s="770"/>
      <c r="S42" s="768"/>
      <c r="T42" s="769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7"/>
      <c r="AH42" s="667"/>
      <c r="AI42" s="667"/>
      <c r="AJ42" s="770"/>
      <c r="AK42" s="654">
        <v>161</v>
      </c>
      <c r="AL42" s="663"/>
      <c r="AM42" s="667">
        <v>13462000</v>
      </c>
      <c r="AN42" s="667"/>
      <c r="AO42" s="667"/>
      <c r="AP42" s="765"/>
      <c r="AQ42" s="654">
        <f t="shared" si="2"/>
        <v>36</v>
      </c>
      <c r="AR42" s="663"/>
      <c r="AS42" s="663"/>
      <c r="AT42" s="667">
        <f t="shared" si="3"/>
        <v>3048000</v>
      </c>
      <c r="AU42" s="663"/>
      <c r="AV42" s="663"/>
      <c r="AW42" s="663"/>
      <c r="AX42" s="664"/>
    </row>
    <row r="43" spans="1:50" ht="21.75" customHeight="1">
      <c r="A43" s="771" t="s">
        <v>795</v>
      </c>
      <c r="B43" s="772"/>
      <c r="C43" s="772"/>
      <c r="D43" s="772"/>
      <c r="E43" s="772"/>
      <c r="F43" s="773"/>
      <c r="G43" s="773"/>
      <c r="H43" s="773"/>
      <c r="I43" s="773"/>
      <c r="J43" s="773"/>
      <c r="K43" s="773"/>
      <c r="L43" s="774"/>
      <c r="M43" s="662">
        <v>170</v>
      </c>
      <c r="N43" s="657"/>
      <c r="O43" s="658">
        <v>15240000</v>
      </c>
      <c r="P43" s="659"/>
      <c r="Q43" s="659"/>
      <c r="R43" s="660"/>
      <c r="S43" s="642"/>
      <c r="T43" s="643"/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51"/>
      <c r="AF43" s="657"/>
      <c r="AG43" s="658"/>
      <c r="AH43" s="659"/>
      <c r="AI43" s="659"/>
      <c r="AJ43" s="660"/>
      <c r="AK43" s="662">
        <v>164</v>
      </c>
      <c r="AL43" s="657"/>
      <c r="AM43" s="658">
        <v>14732000</v>
      </c>
      <c r="AN43" s="659"/>
      <c r="AO43" s="659"/>
      <c r="AP43" s="660"/>
      <c r="AQ43" s="654">
        <f t="shared" si="2"/>
        <v>-6</v>
      </c>
      <c r="AR43" s="663"/>
      <c r="AS43" s="663"/>
      <c r="AT43" s="667">
        <f t="shared" si="3"/>
        <v>-508000</v>
      </c>
      <c r="AU43" s="663"/>
      <c r="AV43" s="663"/>
      <c r="AW43" s="663"/>
      <c r="AX43" s="664"/>
    </row>
    <row r="44" spans="1:50" ht="21.75" customHeight="1">
      <c r="A44" s="771" t="s">
        <v>704</v>
      </c>
      <c r="B44" s="772"/>
      <c r="C44" s="772"/>
      <c r="D44" s="772"/>
      <c r="E44" s="772"/>
      <c r="F44" s="773"/>
      <c r="G44" s="773"/>
      <c r="H44" s="773"/>
      <c r="I44" s="773"/>
      <c r="J44" s="773"/>
      <c r="K44" s="773"/>
      <c r="L44" s="774"/>
      <c r="M44" s="654">
        <v>278</v>
      </c>
      <c r="N44" s="663"/>
      <c r="O44" s="667">
        <v>34340000</v>
      </c>
      <c r="P44" s="667"/>
      <c r="Q44" s="667"/>
      <c r="R44" s="770"/>
      <c r="S44" s="768"/>
      <c r="T44" s="769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7"/>
      <c r="AH44" s="667"/>
      <c r="AI44" s="667"/>
      <c r="AJ44" s="770"/>
      <c r="AK44" s="654">
        <v>278</v>
      </c>
      <c r="AL44" s="663"/>
      <c r="AM44" s="667">
        <v>34340000</v>
      </c>
      <c r="AN44" s="667"/>
      <c r="AO44" s="667"/>
      <c r="AP44" s="765"/>
      <c r="AQ44" s="654">
        <f t="shared" si="2"/>
        <v>0</v>
      </c>
      <c r="AR44" s="663"/>
      <c r="AS44" s="663"/>
      <c r="AT44" s="667">
        <f t="shared" si="3"/>
        <v>0</v>
      </c>
      <c r="AU44" s="663"/>
      <c r="AV44" s="663"/>
      <c r="AW44" s="663"/>
      <c r="AX44" s="664"/>
    </row>
    <row r="45" spans="1:50" ht="21.75" customHeight="1">
      <c r="A45" s="771" t="s">
        <v>796</v>
      </c>
      <c r="B45" s="772"/>
      <c r="C45" s="772"/>
      <c r="D45" s="772"/>
      <c r="E45" s="772"/>
      <c r="F45" s="773"/>
      <c r="G45" s="773"/>
      <c r="H45" s="773"/>
      <c r="I45" s="773"/>
      <c r="J45" s="773"/>
      <c r="K45" s="773"/>
      <c r="L45" s="774"/>
      <c r="M45" s="654">
        <v>41</v>
      </c>
      <c r="N45" s="663"/>
      <c r="O45" s="667">
        <v>5440000</v>
      </c>
      <c r="P45" s="667"/>
      <c r="Q45" s="667"/>
      <c r="R45" s="770"/>
      <c r="S45" s="768"/>
      <c r="T45" s="769"/>
      <c r="U45" s="663"/>
      <c r="V45" s="663"/>
      <c r="W45" s="663"/>
      <c r="X45" s="663"/>
      <c r="Y45" s="663"/>
      <c r="Z45" s="663"/>
      <c r="AA45" s="663"/>
      <c r="AB45" s="663"/>
      <c r="AC45" s="663"/>
      <c r="AD45" s="663"/>
      <c r="AE45" s="663"/>
      <c r="AF45" s="663"/>
      <c r="AG45" s="667"/>
      <c r="AH45" s="667"/>
      <c r="AI45" s="667"/>
      <c r="AJ45" s="770"/>
      <c r="AK45" s="654">
        <v>41</v>
      </c>
      <c r="AL45" s="663"/>
      <c r="AM45" s="667">
        <v>5440000</v>
      </c>
      <c r="AN45" s="667"/>
      <c r="AO45" s="667"/>
      <c r="AP45" s="765"/>
      <c r="AQ45" s="654">
        <f t="shared" si="2"/>
        <v>0</v>
      </c>
      <c r="AR45" s="663"/>
      <c r="AS45" s="663"/>
      <c r="AT45" s="667">
        <f t="shared" si="3"/>
        <v>0</v>
      </c>
      <c r="AU45" s="663"/>
      <c r="AV45" s="663"/>
      <c r="AW45" s="663"/>
      <c r="AX45" s="664"/>
    </row>
    <row r="46" spans="1:50" ht="21.75" customHeight="1">
      <c r="A46" s="771" t="s">
        <v>705</v>
      </c>
      <c r="B46" s="772"/>
      <c r="C46" s="772"/>
      <c r="D46" s="772"/>
      <c r="E46" s="772"/>
      <c r="F46" s="773"/>
      <c r="G46" s="773"/>
      <c r="H46" s="773"/>
      <c r="I46" s="773"/>
      <c r="J46" s="773"/>
      <c r="K46" s="773"/>
      <c r="L46" s="774"/>
      <c r="M46" s="654">
        <v>306</v>
      </c>
      <c r="N46" s="663"/>
      <c r="O46" s="667">
        <v>18796000</v>
      </c>
      <c r="P46" s="667"/>
      <c r="Q46" s="667"/>
      <c r="R46" s="770"/>
      <c r="S46" s="768"/>
      <c r="T46" s="769"/>
      <c r="U46" s="663"/>
      <c r="V46" s="663"/>
      <c r="W46" s="663"/>
      <c r="X46" s="663"/>
      <c r="Y46" s="663"/>
      <c r="Z46" s="663"/>
      <c r="AA46" s="663"/>
      <c r="AB46" s="663"/>
      <c r="AC46" s="663"/>
      <c r="AD46" s="663"/>
      <c r="AE46" s="663">
        <v>-25</v>
      </c>
      <c r="AF46" s="663"/>
      <c r="AG46" s="667">
        <v>-1524000</v>
      </c>
      <c r="AH46" s="667"/>
      <c r="AI46" s="667"/>
      <c r="AJ46" s="770"/>
      <c r="AK46" s="654">
        <v>292</v>
      </c>
      <c r="AL46" s="663"/>
      <c r="AM46" s="667">
        <v>17949333</v>
      </c>
      <c r="AN46" s="667"/>
      <c r="AO46" s="667"/>
      <c r="AP46" s="765"/>
      <c r="AQ46" s="654">
        <f t="shared" si="2"/>
        <v>11</v>
      </c>
      <c r="AR46" s="663"/>
      <c r="AS46" s="663"/>
      <c r="AT46" s="667">
        <f t="shared" si="3"/>
        <v>677333</v>
      </c>
      <c r="AU46" s="663"/>
      <c r="AV46" s="663"/>
      <c r="AW46" s="663"/>
      <c r="AX46" s="664"/>
    </row>
    <row r="47" spans="1:50" ht="21.75" customHeight="1">
      <c r="A47" s="771" t="s">
        <v>706</v>
      </c>
      <c r="B47" s="772"/>
      <c r="C47" s="772"/>
      <c r="D47" s="772"/>
      <c r="E47" s="772"/>
      <c r="F47" s="773"/>
      <c r="G47" s="773"/>
      <c r="H47" s="773"/>
      <c r="I47" s="773"/>
      <c r="J47" s="773"/>
      <c r="K47" s="773"/>
      <c r="L47" s="774"/>
      <c r="M47" s="654">
        <v>149</v>
      </c>
      <c r="N47" s="663"/>
      <c r="O47" s="667">
        <v>5440000</v>
      </c>
      <c r="P47" s="667"/>
      <c r="Q47" s="667"/>
      <c r="R47" s="770"/>
      <c r="S47" s="768"/>
      <c r="T47" s="769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7"/>
      <c r="AH47" s="667"/>
      <c r="AI47" s="667"/>
      <c r="AJ47" s="770"/>
      <c r="AK47" s="654">
        <v>149</v>
      </c>
      <c r="AL47" s="663"/>
      <c r="AM47" s="667">
        <v>5440000</v>
      </c>
      <c r="AN47" s="667"/>
      <c r="AO47" s="667"/>
      <c r="AP47" s="765"/>
      <c r="AQ47" s="654">
        <f t="shared" si="2"/>
        <v>0</v>
      </c>
      <c r="AR47" s="663"/>
      <c r="AS47" s="663"/>
      <c r="AT47" s="667">
        <f t="shared" si="3"/>
        <v>0</v>
      </c>
      <c r="AU47" s="663"/>
      <c r="AV47" s="663"/>
      <c r="AW47" s="663"/>
      <c r="AX47" s="664"/>
    </row>
    <row r="48" spans="1:50" ht="21.75" customHeight="1">
      <c r="A48" s="771" t="s">
        <v>707</v>
      </c>
      <c r="B48" s="772"/>
      <c r="C48" s="772"/>
      <c r="D48" s="772"/>
      <c r="E48" s="772"/>
      <c r="F48" s="773"/>
      <c r="G48" s="773"/>
      <c r="H48" s="773"/>
      <c r="I48" s="773"/>
      <c r="J48" s="773"/>
      <c r="K48" s="773"/>
      <c r="L48" s="774"/>
      <c r="M48" s="654">
        <v>155</v>
      </c>
      <c r="N48" s="663"/>
      <c r="O48" s="667">
        <v>2794000</v>
      </c>
      <c r="P48" s="667"/>
      <c r="Q48" s="667"/>
      <c r="R48" s="770"/>
      <c r="S48" s="768"/>
      <c r="T48" s="769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>
        <v>-17</v>
      </c>
      <c r="AF48" s="663"/>
      <c r="AG48" s="667">
        <v>-338667</v>
      </c>
      <c r="AH48" s="667"/>
      <c r="AI48" s="667"/>
      <c r="AJ48" s="770"/>
      <c r="AK48" s="654">
        <v>147</v>
      </c>
      <c r="AL48" s="663"/>
      <c r="AM48" s="667">
        <v>2624667</v>
      </c>
      <c r="AN48" s="667"/>
      <c r="AO48" s="667"/>
      <c r="AP48" s="765"/>
      <c r="AQ48" s="654">
        <f t="shared" si="2"/>
        <v>9</v>
      </c>
      <c r="AR48" s="663"/>
      <c r="AS48" s="663"/>
      <c r="AT48" s="667">
        <f t="shared" si="3"/>
        <v>169334</v>
      </c>
      <c r="AU48" s="663"/>
      <c r="AV48" s="663"/>
      <c r="AW48" s="663"/>
      <c r="AX48" s="664"/>
    </row>
    <row r="49" spans="1:50" ht="21.75" customHeight="1">
      <c r="A49" s="771" t="s">
        <v>708</v>
      </c>
      <c r="B49" s="772"/>
      <c r="C49" s="772"/>
      <c r="D49" s="772"/>
      <c r="E49" s="772"/>
      <c r="F49" s="773"/>
      <c r="G49" s="773"/>
      <c r="H49" s="773"/>
      <c r="I49" s="773"/>
      <c r="J49" s="773"/>
      <c r="K49" s="773"/>
      <c r="L49" s="774"/>
      <c r="M49" s="654">
        <v>104</v>
      </c>
      <c r="N49" s="663"/>
      <c r="O49" s="667">
        <v>9180000</v>
      </c>
      <c r="P49" s="667"/>
      <c r="Q49" s="667"/>
      <c r="R49" s="770"/>
      <c r="S49" s="768"/>
      <c r="T49" s="769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7"/>
      <c r="AH49" s="667"/>
      <c r="AI49" s="667"/>
      <c r="AJ49" s="770"/>
      <c r="AK49" s="654">
        <v>104</v>
      </c>
      <c r="AL49" s="663"/>
      <c r="AM49" s="667">
        <v>9180000</v>
      </c>
      <c r="AN49" s="667"/>
      <c r="AO49" s="667"/>
      <c r="AP49" s="765"/>
      <c r="AQ49" s="654">
        <f t="shared" si="2"/>
        <v>0</v>
      </c>
      <c r="AR49" s="663"/>
      <c r="AS49" s="663"/>
      <c r="AT49" s="667">
        <f t="shared" si="3"/>
        <v>0</v>
      </c>
      <c r="AU49" s="663"/>
      <c r="AV49" s="663"/>
      <c r="AW49" s="663"/>
      <c r="AX49" s="664"/>
    </row>
    <row r="50" spans="1:50" ht="21.75" customHeight="1">
      <c r="A50" s="771" t="s">
        <v>709</v>
      </c>
      <c r="B50" s="772"/>
      <c r="C50" s="772"/>
      <c r="D50" s="772"/>
      <c r="E50" s="772"/>
      <c r="F50" s="773"/>
      <c r="G50" s="773"/>
      <c r="H50" s="773"/>
      <c r="I50" s="773"/>
      <c r="J50" s="773"/>
      <c r="K50" s="773"/>
      <c r="L50" s="774"/>
      <c r="M50" s="654">
        <v>100</v>
      </c>
      <c r="N50" s="663"/>
      <c r="O50" s="667">
        <v>4402667</v>
      </c>
      <c r="P50" s="667"/>
      <c r="Q50" s="667"/>
      <c r="R50" s="770"/>
      <c r="S50" s="768"/>
      <c r="T50" s="769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663"/>
      <c r="AG50" s="667"/>
      <c r="AH50" s="667"/>
      <c r="AI50" s="667"/>
      <c r="AJ50" s="770"/>
      <c r="AK50" s="654">
        <v>110</v>
      </c>
      <c r="AL50" s="663"/>
      <c r="AM50" s="667">
        <v>4826000</v>
      </c>
      <c r="AN50" s="667"/>
      <c r="AO50" s="667"/>
      <c r="AP50" s="765"/>
      <c r="AQ50" s="654">
        <f t="shared" si="2"/>
        <v>10</v>
      </c>
      <c r="AR50" s="663"/>
      <c r="AS50" s="663"/>
      <c r="AT50" s="667">
        <f t="shared" si="3"/>
        <v>423333</v>
      </c>
      <c r="AU50" s="663"/>
      <c r="AV50" s="663"/>
      <c r="AW50" s="663"/>
      <c r="AX50" s="664"/>
    </row>
    <row r="51" spans="1:50" ht="21.75" customHeight="1">
      <c r="A51" s="771" t="s">
        <v>797</v>
      </c>
      <c r="B51" s="772"/>
      <c r="C51" s="772"/>
      <c r="D51" s="772"/>
      <c r="E51" s="772"/>
      <c r="F51" s="773"/>
      <c r="G51" s="773"/>
      <c r="H51" s="773"/>
      <c r="I51" s="773"/>
      <c r="J51" s="773"/>
      <c r="K51" s="773"/>
      <c r="L51" s="774"/>
      <c r="M51" s="654">
        <v>243</v>
      </c>
      <c r="N51" s="663"/>
      <c r="O51" s="667">
        <v>3910000</v>
      </c>
      <c r="P51" s="667"/>
      <c r="Q51" s="667"/>
      <c r="R51" s="770"/>
      <c r="S51" s="768"/>
      <c r="T51" s="769"/>
      <c r="U51" s="663"/>
      <c r="V51" s="663"/>
      <c r="W51" s="663"/>
      <c r="X51" s="663"/>
      <c r="Y51" s="663"/>
      <c r="Z51" s="663"/>
      <c r="AA51" s="663"/>
      <c r="AB51" s="663"/>
      <c r="AC51" s="663"/>
      <c r="AD51" s="663"/>
      <c r="AE51" s="663"/>
      <c r="AF51" s="663"/>
      <c r="AG51" s="667"/>
      <c r="AH51" s="667"/>
      <c r="AI51" s="667"/>
      <c r="AJ51" s="770"/>
      <c r="AK51" s="654">
        <v>189</v>
      </c>
      <c r="AL51" s="663"/>
      <c r="AM51" s="667">
        <v>3060000</v>
      </c>
      <c r="AN51" s="667"/>
      <c r="AO51" s="667"/>
      <c r="AP51" s="765"/>
      <c r="AQ51" s="654">
        <f t="shared" si="2"/>
        <v>-54</v>
      </c>
      <c r="AR51" s="663"/>
      <c r="AS51" s="663"/>
      <c r="AT51" s="667">
        <f t="shared" si="3"/>
        <v>-850000</v>
      </c>
      <c r="AU51" s="663"/>
      <c r="AV51" s="663"/>
      <c r="AW51" s="663"/>
      <c r="AX51" s="664"/>
    </row>
    <row r="52" spans="1:50" ht="21.75" customHeight="1">
      <c r="A52" s="771" t="s">
        <v>798</v>
      </c>
      <c r="B52" s="772"/>
      <c r="C52" s="772"/>
      <c r="D52" s="772"/>
      <c r="E52" s="772"/>
      <c r="F52" s="773"/>
      <c r="G52" s="773"/>
      <c r="H52" s="773"/>
      <c r="I52" s="773"/>
      <c r="J52" s="773"/>
      <c r="K52" s="773"/>
      <c r="L52" s="774"/>
      <c r="M52" s="662">
        <v>92</v>
      </c>
      <c r="N52" s="657"/>
      <c r="O52" s="658">
        <v>1020000</v>
      </c>
      <c r="P52" s="659"/>
      <c r="Q52" s="659"/>
      <c r="R52" s="660"/>
      <c r="S52" s="642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51"/>
      <c r="AF52" s="657"/>
      <c r="AG52" s="658"/>
      <c r="AH52" s="659"/>
      <c r="AI52" s="659"/>
      <c r="AJ52" s="660"/>
      <c r="AK52" s="662">
        <v>62</v>
      </c>
      <c r="AL52" s="657"/>
      <c r="AM52" s="658">
        <v>680000</v>
      </c>
      <c r="AN52" s="659"/>
      <c r="AO52" s="659"/>
      <c r="AP52" s="660"/>
      <c r="AQ52" s="654">
        <f t="shared" si="2"/>
        <v>-30</v>
      </c>
      <c r="AR52" s="663"/>
      <c r="AS52" s="663"/>
      <c r="AT52" s="667">
        <f t="shared" si="3"/>
        <v>-340000</v>
      </c>
      <c r="AU52" s="663"/>
      <c r="AV52" s="663"/>
      <c r="AW52" s="663"/>
      <c r="AX52" s="664"/>
    </row>
    <row r="53" spans="1:50" ht="21.75" customHeight="1">
      <c r="A53" s="771" t="s">
        <v>799</v>
      </c>
      <c r="B53" s="772"/>
      <c r="C53" s="772"/>
      <c r="D53" s="772"/>
      <c r="E53" s="772"/>
      <c r="F53" s="773"/>
      <c r="G53" s="773"/>
      <c r="H53" s="773"/>
      <c r="I53" s="773"/>
      <c r="J53" s="773"/>
      <c r="K53" s="773"/>
      <c r="L53" s="774"/>
      <c r="M53" s="654">
        <v>187</v>
      </c>
      <c r="N53" s="663"/>
      <c r="O53" s="667">
        <v>4080000</v>
      </c>
      <c r="P53" s="667"/>
      <c r="Q53" s="667"/>
      <c r="R53" s="770"/>
      <c r="S53" s="768"/>
      <c r="T53" s="769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7"/>
      <c r="AH53" s="667"/>
      <c r="AI53" s="667"/>
      <c r="AJ53" s="770"/>
      <c r="AK53" s="654">
        <v>187</v>
      </c>
      <c r="AL53" s="663"/>
      <c r="AM53" s="667">
        <v>4080000</v>
      </c>
      <c r="AN53" s="667"/>
      <c r="AO53" s="667"/>
      <c r="AP53" s="765"/>
      <c r="AQ53" s="654">
        <f t="shared" si="2"/>
        <v>0</v>
      </c>
      <c r="AR53" s="663"/>
      <c r="AS53" s="663"/>
      <c r="AT53" s="667">
        <f t="shared" si="3"/>
        <v>0</v>
      </c>
      <c r="AU53" s="663"/>
      <c r="AV53" s="663"/>
      <c r="AW53" s="663"/>
      <c r="AX53" s="664"/>
    </row>
    <row r="54" spans="1:50" ht="21.75" customHeight="1">
      <c r="A54" s="771" t="s">
        <v>800</v>
      </c>
      <c r="B54" s="772"/>
      <c r="C54" s="772"/>
      <c r="D54" s="772"/>
      <c r="E54" s="772"/>
      <c r="F54" s="773"/>
      <c r="G54" s="773"/>
      <c r="H54" s="773"/>
      <c r="I54" s="773"/>
      <c r="J54" s="773"/>
      <c r="K54" s="773"/>
      <c r="L54" s="774"/>
      <c r="M54" s="662">
        <v>189</v>
      </c>
      <c r="N54" s="657"/>
      <c r="O54" s="658">
        <v>5100000</v>
      </c>
      <c r="P54" s="659"/>
      <c r="Q54" s="659"/>
      <c r="R54" s="660"/>
      <c r="S54" s="642"/>
      <c r="T54" s="643"/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51"/>
      <c r="AF54" s="657"/>
      <c r="AG54" s="658"/>
      <c r="AH54" s="659"/>
      <c r="AI54" s="659"/>
      <c r="AJ54" s="660"/>
      <c r="AK54" s="662">
        <v>186</v>
      </c>
      <c r="AL54" s="657"/>
      <c r="AM54" s="658">
        <v>5100000</v>
      </c>
      <c r="AN54" s="659"/>
      <c r="AO54" s="659"/>
      <c r="AP54" s="660"/>
      <c r="AQ54" s="654">
        <f t="shared" si="2"/>
        <v>-3</v>
      </c>
      <c r="AR54" s="663"/>
      <c r="AS54" s="663"/>
      <c r="AT54" s="667">
        <f t="shared" si="3"/>
        <v>0</v>
      </c>
      <c r="AU54" s="663"/>
      <c r="AV54" s="663"/>
      <c r="AW54" s="663"/>
      <c r="AX54" s="664"/>
    </row>
    <row r="55" spans="1:50" ht="21.75" customHeight="1">
      <c r="A55" s="771" t="s">
        <v>710</v>
      </c>
      <c r="B55" s="772"/>
      <c r="C55" s="772"/>
      <c r="D55" s="772"/>
      <c r="E55" s="772"/>
      <c r="F55" s="773"/>
      <c r="G55" s="773"/>
      <c r="H55" s="773"/>
      <c r="I55" s="773"/>
      <c r="J55" s="773"/>
      <c r="K55" s="773"/>
      <c r="L55" s="774"/>
      <c r="M55" s="654">
        <v>215</v>
      </c>
      <c r="N55" s="663"/>
      <c r="O55" s="667">
        <v>1778000</v>
      </c>
      <c r="P55" s="667"/>
      <c r="Q55" s="667"/>
      <c r="R55" s="770"/>
      <c r="S55" s="768"/>
      <c r="T55" s="769"/>
      <c r="U55" s="663"/>
      <c r="V55" s="663"/>
      <c r="W55" s="663"/>
      <c r="X55" s="663"/>
      <c r="Y55" s="663"/>
      <c r="Z55" s="663"/>
      <c r="AA55" s="663"/>
      <c r="AB55" s="663"/>
      <c r="AC55" s="663"/>
      <c r="AD55" s="663"/>
      <c r="AE55" s="663"/>
      <c r="AF55" s="663"/>
      <c r="AG55" s="667"/>
      <c r="AH55" s="667"/>
      <c r="AI55" s="667"/>
      <c r="AJ55" s="770"/>
      <c r="AK55" s="654">
        <v>263</v>
      </c>
      <c r="AL55" s="663"/>
      <c r="AM55" s="667">
        <v>2116667</v>
      </c>
      <c r="AN55" s="667"/>
      <c r="AO55" s="667"/>
      <c r="AP55" s="765"/>
      <c r="AQ55" s="654">
        <f t="shared" si="2"/>
        <v>48</v>
      </c>
      <c r="AR55" s="663"/>
      <c r="AS55" s="663"/>
      <c r="AT55" s="667">
        <f t="shared" si="3"/>
        <v>338667</v>
      </c>
      <c r="AU55" s="663"/>
      <c r="AV55" s="663"/>
      <c r="AW55" s="663"/>
      <c r="AX55" s="664"/>
    </row>
    <row r="56" spans="1:50" ht="21.75" customHeight="1" thickBot="1">
      <c r="A56" s="813" t="s">
        <v>801</v>
      </c>
      <c r="B56" s="814"/>
      <c r="C56" s="814"/>
      <c r="D56" s="814"/>
      <c r="E56" s="814"/>
      <c r="F56" s="815"/>
      <c r="G56" s="815"/>
      <c r="H56" s="815"/>
      <c r="I56" s="815"/>
      <c r="J56" s="815"/>
      <c r="K56" s="815"/>
      <c r="L56" s="816"/>
      <c r="M56" s="654">
        <v>80</v>
      </c>
      <c r="N56" s="663"/>
      <c r="O56" s="667">
        <v>423333</v>
      </c>
      <c r="P56" s="667"/>
      <c r="Q56" s="667"/>
      <c r="R56" s="770"/>
      <c r="S56" s="768"/>
      <c r="T56" s="769"/>
      <c r="U56" s="663"/>
      <c r="V56" s="663"/>
      <c r="W56" s="663"/>
      <c r="X56" s="663"/>
      <c r="Y56" s="663"/>
      <c r="Z56" s="663"/>
      <c r="AA56" s="663"/>
      <c r="AB56" s="663"/>
      <c r="AC56" s="663"/>
      <c r="AD56" s="663"/>
      <c r="AE56" s="663"/>
      <c r="AF56" s="663"/>
      <c r="AG56" s="667"/>
      <c r="AH56" s="667"/>
      <c r="AI56" s="667"/>
      <c r="AJ56" s="770"/>
      <c r="AK56" s="654">
        <v>62</v>
      </c>
      <c r="AL56" s="663"/>
      <c r="AM56" s="667">
        <v>338667</v>
      </c>
      <c r="AN56" s="667"/>
      <c r="AO56" s="667"/>
      <c r="AP56" s="765"/>
      <c r="AQ56" s="779">
        <f t="shared" si="2"/>
        <v>-18</v>
      </c>
      <c r="AR56" s="780"/>
      <c r="AS56" s="780"/>
      <c r="AT56" s="781">
        <f t="shared" si="3"/>
        <v>-84666</v>
      </c>
      <c r="AU56" s="780"/>
      <c r="AV56" s="780"/>
      <c r="AW56" s="780"/>
      <c r="AX56" s="782"/>
    </row>
    <row r="57" spans="1:50" ht="21.75" customHeight="1" thickBot="1">
      <c r="A57" s="783" t="s">
        <v>639</v>
      </c>
      <c r="B57" s="784"/>
      <c r="C57" s="784"/>
      <c r="D57" s="784"/>
      <c r="E57" s="784"/>
      <c r="F57" s="785"/>
      <c r="G57" s="785"/>
      <c r="H57" s="785"/>
      <c r="I57" s="785"/>
      <c r="J57" s="785"/>
      <c r="K57" s="785"/>
      <c r="L57" s="786"/>
      <c r="M57" s="791">
        <f>SUM(M33:N56)</f>
        <v>117391</v>
      </c>
      <c r="N57" s="788"/>
      <c r="O57" s="789">
        <f>SUM(O33:R56)</f>
        <v>774970111</v>
      </c>
      <c r="P57" s="789"/>
      <c r="Q57" s="789"/>
      <c r="R57" s="790"/>
      <c r="S57" s="791">
        <f>SUM(S33:S56)</f>
        <v>0</v>
      </c>
      <c r="T57" s="788"/>
      <c r="U57" s="788">
        <f>SUM(U33:U56)</f>
        <v>0</v>
      </c>
      <c r="V57" s="788"/>
      <c r="W57" s="788"/>
      <c r="X57" s="788"/>
      <c r="Y57" s="788">
        <f>SUM(Y33:Y56)</f>
        <v>0</v>
      </c>
      <c r="Z57" s="788"/>
      <c r="AA57" s="788">
        <f>SUM(AA33:AA56)</f>
        <v>0</v>
      </c>
      <c r="AB57" s="788"/>
      <c r="AC57" s="788"/>
      <c r="AD57" s="788"/>
      <c r="AE57" s="788">
        <f>SUM(AE33:AF56)</f>
        <v>-58</v>
      </c>
      <c r="AF57" s="788"/>
      <c r="AG57" s="789">
        <f>SUM(AG33:AJ56)</f>
        <v>-3219334</v>
      </c>
      <c r="AH57" s="789"/>
      <c r="AI57" s="789"/>
      <c r="AJ57" s="790"/>
      <c r="AK57" s="801">
        <f>SUM(AK33:AL56)</f>
        <v>117326</v>
      </c>
      <c r="AL57" s="789"/>
      <c r="AM57" s="789">
        <f>SUM(AM33:AP56)</f>
        <v>772927446</v>
      </c>
      <c r="AN57" s="789"/>
      <c r="AO57" s="789"/>
      <c r="AP57" s="790"/>
      <c r="AQ57" s="795">
        <f>SUM(AQ33:AQ56)</f>
        <v>-7</v>
      </c>
      <c r="AR57" s="796"/>
      <c r="AS57" s="797"/>
      <c r="AT57" s="798">
        <f>SUM(AT33:AT56)</f>
        <v>1176669</v>
      </c>
      <c r="AU57" s="799"/>
      <c r="AV57" s="799"/>
      <c r="AW57" s="799"/>
      <c r="AX57" s="800"/>
    </row>
    <row r="59" spans="1:49" ht="13.5" thickBot="1">
      <c r="A59" s="565"/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565"/>
      <c r="AL59" s="565"/>
      <c r="AM59" s="565"/>
      <c r="AN59" s="565"/>
      <c r="AO59" s="565"/>
      <c r="AP59" s="565"/>
      <c r="AQ59" s="711"/>
      <c r="AR59" s="711"/>
      <c r="AS59" s="711"/>
      <c r="AT59" s="711"/>
      <c r="AU59" s="711"/>
      <c r="AV59" s="711"/>
      <c r="AW59" s="571" t="s">
        <v>629</v>
      </c>
    </row>
    <row r="60" spans="1:50" ht="12.75">
      <c r="A60" s="712" t="s">
        <v>778</v>
      </c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4"/>
      <c r="M60" s="712" t="s">
        <v>630</v>
      </c>
      <c r="N60" s="713"/>
      <c r="O60" s="713"/>
      <c r="P60" s="713"/>
      <c r="Q60" s="713"/>
      <c r="R60" s="714"/>
      <c r="S60" s="721" t="s">
        <v>631</v>
      </c>
      <c r="T60" s="722"/>
      <c r="U60" s="722"/>
      <c r="V60" s="722"/>
      <c r="W60" s="722"/>
      <c r="X60" s="722"/>
      <c r="Y60" s="722"/>
      <c r="Z60" s="722"/>
      <c r="AA60" s="722"/>
      <c r="AB60" s="722"/>
      <c r="AC60" s="722"/>
      <c r="AD60" s="722"/>
      <c r="AE60" s="723"/>
      <c r="AF60" s="723"/>
      <c r="AG60" s="723"/>
      <c r="AH60" s="723"/>
      <c r="AI60" s="723"/>
      <c r="AJ60" s="724"/>
      <c r="AK60" s="725" t="s">
        <v>632</v>
      </c>
      <c r="AL60" s="726"/>
      <c r="AM60" s="726"/>
      <c r="AN60" s="726"/>
      <c r="AO60" s="726"/>
      <c r="AP60" s="726"/>
      <c r="AQ60" s="729" t="s">
        <v>633</v>
      </c>
      <c r="AR60" s="713"/>
      <c r="AS60" s="713"/>
      <c r="AT60" s="713"/>
      <c r="AU60" s="713"/>
      <c r="AV60" s="713"/>
      <c r="AW60" s="713"/>
      <c r="AX60" s="714"/>
    </row>
    <row r="61" spans="1:50" ht="12.75">
      <c r="A61" s="715"/>
      <c r="B61" s="716"/>
      <c r="C61" s="716"/>
      <c r="D61" s="716"/>
      <c r="E61" s="716"/>
      <c r="F61" s="716"/>
      <c r="G61" s="716"/>
      <c r="H61" s="716"/>
      <c r="I61" s="716"/>
      <c r="J61" s="716"/>
      <c r="K61" s="716"/>
      <c r="L61" s="717"/>
      <c r="M61" s="718"/>
      <c r="N61" s="719"/>
      <c r="O61" s="719"/>
      <c r="P61" s="719"/>
      <c r="Q61" s="719"/>
      <c r="R61" s="720"/>
      <c r="S61" s="731" t="s">
        <v>634</v>
      </c>
      <c r="T61" s="732"/>
      <c r="U61" s="732"/>
      <c r="V61" s="732"/>
      <c r="W61" s="732"/>
      <c r="X61" s="733"/>
      <c r="Y61" s="817" t="s">
        <v>635</v>
      </c>
      <c r="Z61" s="732"/>
      <c r="AA61" s="732"/>
      <c r="AB61" s="732"/>
      <c r="AC61" s="732"/>
      <c r="AD61" s="733"/>
      <c r="AE61" s="734"/>
      <c r="AF61" s="735"/>
      <c r="AG61" s="735"/>
      <c r="AH61" s="735"/>
      <c r="AI61" s="735"/>
      <c r="AJ61" s="736"/>
      <c r="AK61" s="727"/>
      <c r="AL61" s="728"/>
      <c r="AM61" s="728"/>
      <c r="AN61" s="728"/>
      <c r="AO61" s="728"/>
      <c r="AP61" s="728"/>
      <c r="AQ61" s="730"/>
      <c r="AR61" s="719"/>
      <c r="AS61" s="719"/>
      <c r="AT61" s="719"/>
      <c r="AU61" s="719"/>
      <c r="AV61" s="719"/>
      <c r="AW61" s="719"/>
      <c r="AX61" s="720"/>
    </row>
    <row r="62" spans="1:50" ht="28.5" customHeight="1" thickBot="1">
      <c r="A62" s="718"/>
      <c r="B62" s="719"/>
      <c r="C62" s="719"/>
      <c r="D62" s="719"/>
      <c r="E62" s="719"/>
      <c r="F62" s="719"/>
      <c r="G62" s="719"/>
      <c r="H62" s="719"/>
      <c r="I62" s="719"/>
      <c r="J62" s="719"/>
      <c r="K62" s="719"/>
      <c r="L62" s="720"/>
      <c r="M62" s="737" t="s">
        <v>636</v>
      </c>
      <c r="N62" s="738"/>
      <c r="O62" s="739" t="s">
        <v>637</v>
      </c>
      <c r="P62" s="740"/>
      <c r="Q62" s="740"/>
      <c r="R62" s="741"/>
      <c r="S62" s="737" t="s">
        <v>636</v>
      </c>
      <c r="T62" s="738"/>
      <c r="U62" s="739" t="s">
        <v>637</v>
      </c>
      <c r="V62" s="740"/>
      <c r="W62" s="740"/>
      <c r="X62" s="738"/>
      <c r="Y62" s="739" t="s">
        <v>636</v>
      </c>
      <c r="Z62" s="738"/>
      <c r="AA62" s="739" t="s">
        <v>637</v>
      </c>
      <c r="AB62" s="740"/>
      <c r="AC62" s="740"/>
      <c r="AD62" s="738"/>
      <c r="AE62" s="739" t="s">
        <v>636</v>
      </c>
      <c r="AF62" s="738"/>
      <c r="AG62" s="739" t="s">
        <v>637</v>
      </c>
      <c r="AH62" s="740"/>
      <c r="AI62" s="740"/>
      <c r="AJ62" s="741"/>
      <c r="AK62" s="742" t="s">
        <v>636</v>
      </c>
      <c r="AL62" s="743"/>
      <c r="AM62" s="744" t="s">
        <v>637</v>
      </c>
      <c r="AN62" s="745"/>
      <c r="AO62" s="745"/>
      <c r="AP62" s="746"/>
      <c r="AQ62" s="737" t="s">
        <v>636</v>
      </c>
      <c r="AR62" s="740"/>
      <c r="AS62" s="738"/>
      <c r="AT62" s="739" t="s">
        <v>637</v>
      </c>
      <c r="AU62" s="740"/>
      <c r="AV62" s="740"/>
      <c r="AW62" s="740"/>
      <c r="AX62" s="741"/>
    </row>
    <row r="63" spans="1:50" ht="21.75" customHeight="1" thickBot="1">
      <c r="A63" s="783" t="s">
        <v>640</v>
      </c>
      <c r="B63" s="784"/>
      <c r="C63" s="784"/>
      <c r="D63" s="784"/>
      <c r="E63" s="784"/>
      <c r="F63" s="785"/>
      <c r="G63" s="785"/>
      <c r="H63" s="785"/>
      <c r="I63" s="785"/>
      <c r="J63" s="785"/>
      <c r="K63" s="785"/>
      <c r="L63" s="786"/>
      <c r="M63" s="801">
        <f>M57</f>
        <v>117391</v>
      </c>
      <c r="N63" s="789"/>
      <c r="O63" s="789">
        <f>O57</f>
        <v>774970111</v>
      </c>
      <c r="P63" s="789"/>
      <c r="Q63" s="789"/>
      <c r="R63" s="790"/>
      <c r="S63" s="818" t="e">
        <f>SUM(#REF!)</f>
        <v>#REF!</v>
      </c>
      <c r="T63" s="787"/>
      <c r="U63" s="792" t="e">
        <f>SUM(#REF!)</f>
        <v>#REF!</v>
      </c>
      <c r="V63" s="793"/>
      <c r="W63" s="793"/>
      <c r="X63" s="787"/>
      <c r="Y63" s="792" t="e">
        <f>SUM(#REF!)</f>
        <v>#REF!</v>
      </c>
      <c r="Z63" s="787"/>
      <c r="AA63" s="792" t="e">
        <f>SUM(#REF!)</f>
        <v>#REF!</v>
      </c>
      <c r="AB63" s="793"/>
      <c r="AC63" s="793"/>
      <c r="AD63" s="787"/>
      <c r="AE63" s="788">
        <f>AE57</f>
        <v>-58</v>
      </c>
      <c r="AF63" s="788"/>
      <c r="AG63" s="789">
        <f>AG57</f>
        <v>-3219334</v>
      </c>
      <c r="AH63" s="789"/>
      <c r="AI63" s="789"/>
      <c r="AJ63" s="790"/>
      <c r="AK63" s="801">
        <f>AK57</f>
        <v>117326</v>
      </c>
      <c r="AL63" s="789"/>
      <c r="AM63" s="789">
        <f>AM57</f>
        <v>772927446</v>
      </c>
      <c r="AN63" s="789"/>
      <c r="AO63" s="789"/>
      <c r="AP63" s="790"/>
      <c r="AQ63" s="795">
        <f>AQ57</f>
        <v>-7</v>
      </c>
      <c r="AR63" s="796"/>
      <c r="AS63" s="797"/>
      <c r="AT63" s="798">
        <f>AT57</f>
        <v>1176669</v>
      </c>
      <c r="AU63" s="799"/>
      <c r="AV63" s="799"/>
      <c r="AW63" s="799"/>
      <c r="AX63" s="800"/>
    </row>
    <row r="64" spans="1:50" ht="21.75" customHeight="1">
      <c r="A64" s="802" t="s">
        <v>802</v>
      </c>
      <c r="B64" s="803"/>
      <c r="C64" s="803"/>
      <c r="D64" s="803"/>
      <c r="E64" s="803"/>
      <c r="F64" s="804"/>
      <c r="G64" s="804"/>
      <c r="H64" s="804"/>
      <c r="I64" s="804"/>
      <c r="J64" s="804"/>
      <c r="K64" s="804"/>
      <c r="L64" s="805"/>
      <c r="M64" s="750">
        <v>140</v>
      </c>
      <c r="N64" s="751"/>
      <c r="O64" s="752">
        <v>1524000</v>
      </c>
      <c r="P64" s="752"/>
      <c r="Q64" s="752"/>
      <c r="R64" s="753"/>
      <c r="S64" s="819"/>
      <c r="T64" s="820"/>
      <c r="U64" s="821"/>
      <c r="V64" s="807"/>
      <c r="W64" s="807"/>
      <c r="X64" s="822"/>
      <c r="Y64" s="821"/>
      <c r="Z64" s="822"/>
      <c r="AA64" s="821"/>
      <c r="AB64" s="807"/>
      <c r="AC64" s="807"/>
      <c r="AD64" s="822"/>
      <c r="AE64" s="751"/>
      <c r="AF64" s="751"/>
      <c r="AG64" s="751"/>
      <c r="AH64" s="751"/>
      <c r="AI64" s="751"/>
      <c r="AJ64" s="751"/>
      <c r="AK64" s="750">
        <v>101</v>
      </c>
      <c r="AL64" s="751"/>
      <c r="AM64" s="752">
        <v>1100667</v>
      </c>
      <c r="AN64" s="752"/>
      <c r="AO64" s="752"/>
      <c r="AP64" s="757"/>
      <c r="AQ64" s="758">
        <f aca="true" t="shared" si="4" ref="AQ64:AQ88">AK64-(M64+S64+Y64+AE64)</f>
        <v>-39</v>
      </c>
      <c r="AR64" s="759"/>
      <c r="AS64" s="759"/>
      <c r="AT64" s="760">
        <f aca="true" t="shared" si="5" ref="AT64:AT88">AM64-(O64+U64+AA64+AG64)</f>
        <v>-423333</v>
      </c>
      <c r="AU64" s="759"/>
      <c r="AV64" s="759"/>
      <c r="AW64" s="759"/>
      <c r="AX64" s="761"/>
    </row>
    <row r="65" spans="1:50" ht="21.75" customHeight="1">
      <c r="A65" s="771" t="s">
        <v>711</v>
      </c>
      <c r="B65" s="772"/>
      <c r="C65" s="772"/>
      <c r="D65" s="772"/>
      <c r="E65" s="772"/>
      <c r="F65" s="773"/>
      <c r="G65" s="773"/>
      <c r="H65" s="773"/>
      <c r="I65" s="773"/>
      <c r="J65" s="773"/>
      <c r="K65" s="773"/>
      <c r="L65" s="774"/>
      <c r="M65" s="654">
        <v>47</v>
      </c>
      <c r="N65" s="663"/>
      <c r="O65" s="667">
        <v>677333</v>
      </c>
      <c r="P65" s="667"/>
      <c r="Q65" s="667"/>
      <c r="R65" s="770"/>
      <c r="S65" s="662"/>
      <c r="T65" s="657"/>
      <c r="U65" s="823"/>
      <c r="V65" s="766"/>
      <c r="W65" s="766"/>
      <c r="X65" s="775"/>
      <c r="Y65" s="823"/>
      <c r="Z65" s="775"/>
      <c r="AA65" s="823"/>
      <c r="AB65" s="766"/>
      <c r="AC65" s="766"/>
      <c r="AD65" s="775"/>
      <c r="AE65" s="663"/>
      <c r="AF65" s="663"/>
      <c r="AG65" s="663"/>
      <c r="AH65" s="663"/>
      <c r="AI65" s="663"/>
      <c r="AJ65" s="663"/>
      <c r="AK65" s="654">
        <v>40</v>
      </c>
      <c r="AL65" s="663"/>
      <c r="AM65" s="667">
        <v>592667</v>
      </c>
      <c r="AN65" s="667"/>
      <c r="AO65" s="667"/>
      <c r="AP65" s="765"/>
      <c r="AQ65" s="654">
        <f t="shared" si="4"/>
        <v>-7</v>
      </c>
      <c r="AR65" s="663"/>
      <c r="AS65" s="663"/>
      <c r="AT65" s="667">
        <f t="shared" si="5"/>
        <v>-84666</v>
      </c>
      <c r="AU65" s="663"/>
      <c r="AV65" s="663"/>
      <c r="AW65" s="663"/>
      <c r="AX65" s="664"/>
    </row>
    <row r="66" spans="1:50" ht="21.75" customHeight="1">
      <c r="A66" s="771" t="s">
        <v>803</v>
      </c>
      <c r="B66" s="772"/>
      <c r="C66" s="772"/>
      <c r="D66" s="772"/>
      <c r="E66" s="772"/>
      <c r="F66" s="773"/>
      <c r="G66" s="773"/>
      <c r="H66" s="773"/>
      <c r="I66" s="773"/>
      <c r="J66" s="773"/>
      <c r="K66" s="773"/>
      <c r="L66" s="774"/>
      <c r="M66" s="654">
        <v>165</v>
      </c>
      <c r="N66" s="663"/>
      <c r="O66" s="667">
        <v>4400000</v>
      </c>
      <c r="P66" s="667"/>
      <c r="Q66" s="667"/>
      <c r="R66" s="770"/>
      <c r="S66" s="662"/>
      <c r="T66" s="657"/>
      <c r="U66" s="823"/>
      <c r="V66" s="766"/>
      <c r="W66" s="766"/>
      <c r="X66" s="775"/>
      <c r="Y66" s="823"/>
      <c r="Z66" s="775"/>
      <c r="AA66" s="823"/>
      <c r="AB66" s="766"/>
      <c r="AC66" s="766"/>
      <c r="AD66" s="775"/>
      <c r="AE66" s="663">
        <v>-4</v>
      </c>
      <c r="AF66" s="663"/>
      <c r="AG66" s="663">
        <v>-106667</v>
      </c>
      <c r="AH66" s="663"/>
      <c r="AI66" s="663"/>
      <c r="AJ66" s="663"/>
      <c r="AK66" s="654">
        <v>161</v>
      </c>
      <c r="AL66" s="663"/>
      <c r="AM66" s="667">
        <v>4293333</v>
      </c>
      <c r="AN66" s="667"/>
      <c r="AO66" s="667"/>
      <c r="AP66" s="765"/>
      <c r="AQ66" s="654">
        <f t="shared" si="4"/>
        <v>0</v>
      </c>
      <c r="AR66" s="663"/>
      <c r="AS66" s="663"/>
      <c r="AT66" s="667">
        <f t="shared" si="5"/>
        <v>0</v>
      </c>
      <c r="AU66" s="663"/>
      <c r="AV66" s="663"/>
      <c r="AW66" s="663"/>
      <c r="AX66" s="664"/>
    </row>
    <row r="67" spans="1:50" ht="21.75" customHeight="1">
      <c r="A67" s="771" t="s">
        <v>804</v>
      </c>
      <c r="B67" s="772"/>
      <c r="C67" s="772"/>
      <c r="D67" s="772"/>
      <c r="E67" s="772"/>
      <c r="F67" s="773"/>
      <c r="G67" s="773"/>
      <c r="H67" s="773"/>
      <c r="I67" s="773"/>
      <c r="J67" s="773"/>
      <c r="K67" s="773"/>
      <c r="L67" s="774"/>
      <c r="M67" s="654">
        <v>74</v>
      </c>
      <c r="N67" s="663"/>
      <c r="O67" s="667">
        <v>1973333</v>
      </c>
      <c r="P67" s="667"/>
      <c r="Q67" s="667"/>
      <c r="R67" s="770"/>
      <c r="S67" s="662"/>
      <c r="T67" s="657"/>
      <c r="U67" s="823"/>
      <c r="V67" s="766"/>
      <c r="W67" s="766"/>
      <c r="X67" s="775"/>
      <c r="Y67" s="823"/>
      <c r="Z67" s="775"/>
      <c r="AA67" s="823"/>
      <c r="AB67" s="766"/>
      <c r="AC67" s="766"/>
      <c r="AD67" s="775"/>
      <c r="AE67" s="663"/>
      <c r="AF67" s="663"/>
      <c r="AG67" s="663"/>
      <c r="AH67" s="663"/>
      <c r="AI67" s="663"/>
      <c r="AJ67" s="663"/>
      <c r="AK67" s="654">
        <v>74</v>
      </c>
      <c r="AL67" s="663"/>
      <c r="AM67" s="667">
        <v>1973333</v>
      </c>
      <c r="AN67" s="667"/>
      <c r="AO67" s="667"/>
      <c r="AP67" s="765"/>
      <c r="AQ67" s="654">
        <f t="shared" si="4"/>
        <v>0</v>
      </c>
      <c r="AR67" s="663"/>
      <c r="AS67" s="663"/>
      <c r="AT67" s="667">
        <f t="shared" si="5"/>
        <v>0</v>
      </c>
      <c r="AU67" s="663"/>
      <c r="AV67" s="663"/>
      <c r="AW67" s="663"/>
      <c r="AX67" s="664"/>
    </row>
    <row r="68" spans="1:50" ht="21.75" customHeight="1">
      <c r="A68" s="771" t="s">
        <v>805</v>
      </c>
      <c r="B68" s="772"/>
      <c r="C68" s="772"/>
      <c r="D68" s="772"/>
      <c r="E68" s="772"/>
      <c r="F68" s="773"/>
      <c r="G68" s="773"/>
      <c r="H68" s="773"/>
      <c r="I68" s="773"/>
      <c r="J68" s="773"/>
      <c r="K68" s="773"/>
      <c r="L68" s="774"/>
      <c r="M68" s="654">
        <v>180</v>
      </c>
      <c r="N68" s="663"/>
      <c r="O68" s="667">
        <v>2280000</v>
      </c>
      <c r="P68" s="667"/>
      <c r="Q68" s="667"/>
      <c r="R68" s="770"/>
      <c r="S68" s="662"/>
      <c r="T68" s="657"/>
      <c r="U68" s="823"/>
      <c r="V68" s="766"/>
      <c r="W68" s="766"/>
      <c r="X68" s="775"/>
      <c r="Y68" s="823"/>
      <c r="Z68" s="775"/>
      <c r="AA68" s="823"/>
      <c r="AB68" s="766"/>
      <c r="AC68" s="766"/>
      <c r="AD68" s="775"/>
      <c r="AE68" s="663"/>
      <c r="AF68" s="663"/>
      <c r="AG68" s="667"/>
      <c r="AH68" s="667"/>
      <c r="AI68" s="667"/>
      <c r="AJ68" s="667"/>
      <c r="AK68" s="654">
        <v>209</v>
      </c>
      <c r="AL68" s="663"/>
      <c r="AM68" s="667">
        <v>2647333</v>
      </c>
      <c r="AN68" s="667"/>
      <c r="AO68" s="667"/>
      <c r="AP68" s="765"/>
      <c r="AQ68" s="654">
        <f t="shared" si="4"/>
        <v>29</v>
      </c>
      <c r="AR68" s="663"/>
      <c r="AS68" s="663"/>
      <c r="AT68" s="667">
        <f t="shared" si="5"/>
        <v>367333</v>
      </c>
      <c r="AU68" s="663"/>
      <c r="AV68" s="663"/>
      <c r="AW68" s="663"/>
      <c r="AX68" s="664"/>
    </row>
    <row r="69" spans="1:50" ht="21.75" customHeight="1">
      <c r="A69" s="771" t="s">
        <v>806</v>
      </c>
      <c r="B69" s="772"/>
      <c r="C69" s="772"/>
      <c r="D69" s="772"/>
      <c r="E69" s="772"/>
      <c r="F69" s="773"/>
      <c r="G69" s="773"/>
      <c r="H69" s="773"/>
      <c r="I69" s="773"/>
      <c r="J69" s="773"/>
      <c r="K69" s="773"/>
      <c r="L69" s="774"/>
      <c r="M69" s="662">
        <v>60</v>
      </c>
      <c r="N69" s="657"/>
      <c r="O69" s="658">
        <v>760000</v>
      </c>
      <c r="P69" s="659"/>
      <c r="Q69" s="659"/>
      <c r="R69" s="660"/>
      <c r="S69" s="644"/>
      <c r="T69" s="645"/>
      <c r="U69" s="649"/>
      <c r="V69" s="650"/>
      <c r="W69" s="650"/>
      <c r="X69" s="645"/>
      <c r="Y69" s="649"/>
      <c r="Z69" s="645"/>
      <c r="AA69" s="649"/>
      <c r="AB69" s="650"/>
      <c r="AC69" s="650"/>
      <c r="AD69" s="645"/>
      <c r="AE69" s="651"/>
      <c r="AF69" s="657"/>
      <c r="AG69" s="658"/>
      <c r="AH69" s="659"/>
      <c r="AI69" s="659"/>
      <c r="AJ69" s="660"/>
      <c r="AK69" s="662">
        <v>62</v>
      </c>
      <c r="AL69" s="657"/>
      <c r="AM69" s="658">
        <v>785333</v>
      </c>
      <c r="AN69" s="659"/>
      <c r="AO69" s="659"/>
      <c r="AP69" s="660"/>
      <c r="AQ69" s="654">
        <f t="shared" si="4"/>
        <v>2</v>
      </c>
      <c r="AR69" s="663"/>
      <c r="AS69" s="663"/>
      <c r="AT69" s="667">
        <f t="shared" si="5"/>
        <v>25333</v>
      </c>
      <c r="AU69" s="663"/>
      <c r="AV69" s="663"/>
      <c r="AW69" s="663"/>
      <c r="AX69" s="664"/>
    </row>
    <row r="70" spans="1:50" ht="21.75" customHeight="1">
      <c r="A70" s="771" t="s">
        <v>807</v>
      </c>
      <c r="B70" s="772"/>
      <c r="C70" s="772"/>
      <c r="D70" s="772"/>
      <c r="E70" s="772"/>
      <c r="F70" s="773"/>
      <c r="G70" s="773"/>
      <c r="H70" s="773"/>
      <c r="I70" s="773"/>
      <c r="J70" s="773"/>
      <c r="K70" s="773"/>
      <c r="L70" s="774"/>
      <c r="M70" s="654">
        <v>10</v>
      </c>
      <c r="N70" s="663"/>
      <c r="O70" s="667">
        <v>746667</v>
      </c>
      <c r="P70" s="667"/>
      <c r="Q70" s="667"/>
      <c r="R70" s="770"/>
      <c r="S70" s="662"/>
      <c r="T70" s="657"/>
      <c r="U70" s="823"/>
      <c r="V70" s="766"/>
      <c r="W70" s="766"/>
      <c r="X70" s="775"/>
      <c r="Y70" s="823"/>
      <c r="Z70" s="775"/>
      <c r="AA70" s="823"/>
      <c r="AB70" s="766"/>
      <c r="AC70" s="766"/>
      <c r="AD70" s="775"/>
      <c r="AE70" s="663"/>
      <c r="AF70" s="663"/>
      <c r="AG70" s="667"/>
      <c r="AH70" s="667"/>
      <c r="AI70" s="667"/>
      <c r="AJ70" s="667"/>
      <c r="AK70" s="654">
        <v>10</v>
      </c>
      <c r="AL70" s="663"/>
      <c r="AM70" s="667">
        <v>746667</v>
      </c>
      <c r="AN70" s="667"/>
      <c r="AO70" s="667"/>
      <c r="AP70" s="765"/>
      <c r="AQ70" s="654">
        <f t="shared" si="4"/>
        <v>0</v>
      </c>
      <c r="AR70" s="663"/>
      <c r="AS70" s="663"/>
      <c r="AT70" s="667">
        <f t="shared" si="5"/>
        <v>0</v>
      </c>
      <c r="AU70" s="663"/>
      <c r="AV70" s="663"/>
      <c r="AW70" s="663"/>
      <c r="AX70" s="664"/>
    </row>
    <row r="71" spans="1:50" ht="21.75" customHeight="1">
      <c r="A71" s="771" t="s">
        <v>808</v>
      </c>
      <c r="B71" s="772"/>
      <c r="C71" s="772"/>
      <c r="D71" s="772"/>
      <c r="E71" s="772"/>
      <c r="F71" s="773"/>
      <c r="G71" s="773"/>
      <c r="H71" s="773"/>
      <c r="I71" s="773"/>
      <c r="J71" s="773"/>
      <c r="K71" s="773"/>
      <c r="L71" s="774"/>
      <c r="M71" s="654">
        <v>18</v>
      </c>
      <c r="N71" s="663"/>
      <c r="O71" s="667">
        <v>636000</v>
      </c>
      <c r="P71" s="667"/>
      <c r="Q71" s="667"/>
      <c r="R71" s="770"/>
      <c r="S71" s="662"/>
      <c r="T71" s="657"/>
      <c r="U71" s="823"/>
      <c r="V71" s="766"/>
      <c r="W71" s="766"/>
      <c r="X71" s="775"/>
      <c r="Y71" s="823"/>
      <c r="Z71" s="775"/>
      <c r="AA71" s="823"/>
      <c r="AB71" s="766"/>
      <c r="AC71" s="766"/>
      <c r="AD71" s="775"/>
      <c r="AE71" s="663"/>
      <c r="AF71" s="663"/>
      <c r="AG71" s="667"/>
      <c r="AH71" s="667"/>
      <c r="AI71" s="667"/>
      <c r="AJ71" s="667"/>
      <c r="AK71" s="654">
        <v>12</v>
      </c>
      <c r="AL71" s="663"/>
      <c r="AM71" s="667">
        <v>424000</v>
      </c>
      <c r="AN71" s="667"/>
      <c r="AO71" s="667"/>
      <c r="AP71" s="765"/>
      <c r="AQ71" s="654">
        <f t="shared" si="4"/>
        <v>-6</v>
      </c>
      <c r="AR71" s="663"/>
      <c r="AS71" s="663"/>
      <c r="AT71" s="667">
        <f t="shared" si="5"/>
        <v>-212000</v>
      </c>
      <c r="AU71" s="663"/>
      <c r="AV71" s="663"/>
      <c r="AW71" s="663"/>
      <c r="AX71" s="664"/>
    </row>
    <row r="72" spans="1:50" ht="21.75" customHeight="1">
      <c r="A72" s="771" t="s">
        <v>809</v>
      </c>
      <c r="B72" s="772"/>
      <c r="C72" s="772"/>
      <c r="D72" s="772"/>
      <c r="E72" s="772"/>
      <c r="F72" s="773"/>
      <c r="G72" s="773"/>
      <c r="H72" s="773"/>
      <c r="I72" s="773"/>
      <c r="J72" s="773"/>
      <c r="K72" s="773"/>
      <c r="L72" s="774"/>
      <c r="M72" s="662">
        <v>104</v>
      </c>
      <c r="N72" s="657"/>
      <c r="O72" s="658">
        <v>10871467</v>
      </c>
      <c r="P72" s="659"/>
      <c r="Q72" s="659"/>
      <c r="R72" s="660"/>
      <c r="S72" s="644"/>
      <c r="T72" s="645"/>
      <c r="U72" s="649"/>
      <c r="V72" s="650"/>
      <c r="W72" s="650"/>
      <c r="X72" s="645"/>
      <c r="Y72" s="649"/>
      <c r="Z72" s="645"/>
      <c r="AA72" s="649"/>
      <c r="AB72" s="650"/>
      <c r="AC72" s="650"/>
      <c r="AD72" s="645"/>
      <c r="AE72" s="651"/>
      <c r="AF72" s="657"/>
      <c r="AG72" s="658"/>
      <c r="AH72" s="659"/>
      <c r="AI72" s="659"/>
      <c r="AJ72" s="660"/>
      <c r="AK72" s="662">
        <v>104</v>
      </c>
      <c r="AL72" s="657"/>
      <c r="AM72" s="658">
        <v>10871467</v>
      </c>
      <c r="AN72" s="659"/>
      <c r="AO72" s="659"/>
      <c r="AP72" s="660"/>
      <c r="AQ72" s="654">
        <f t="shared" si="4"/>
        <v>0</v>
      </c>
      <c r="AR72" s="663"/>
      <c r="AS72" s="663"/>
      <c r="AT72" s="667">
        <f t="shared" si="5"/>
        <v>0</v>
      </c>
      <c r="AU72" s="663"/>
      <c r="AV72" s="663"/>
      <c r="AW72" s="663"/>
      <c r="AX72" s="664"/>
    </row>
    <row r="73" spans="1:50" ht="21.75" customHeight="1">
      <c r="A73" s="771" t="s">
        <v>712</v>
      </c>
      <c r="B73" s="772"/>
      <c r="C73" s="772"/>
      <c r="D73" s="772"/>
      <c r="E73" s="772"/>
      <c r="F73" s="773"/>
      <c r="G73" s="773"/>
      <c r="H73" s="773"/>
      <c r="I73" s="773"/>
      <c r="J73" s="773"/>
      <c r="K73" s="773"/>
      <c r="L73" s="774"/>
      <c r="M73" s="654">
        <v>87</v>
      </c>
      <c r="N73" s="663"/>
      <c r="O73" s="667">
        <v>4303600</v>
      </c>
      <c r="P73" s="667"/>
      <c r="Q73" s="667"/>
      <c r="R73" s="770"/>
      <c r="S73" s="662"/>
      <c r="T73" s="657"/>
      <c r="U73" s="823"/>
      <c r="V73" s="766"/>
      <c r="W73" s="766"/>
      <c r="X73" s="775"/>
      <c r="Y73" s="823"/>
      <c r="Z73" s="775"/>
      <c r="AA73" s="823"/>
      <c r="AB73" s="766"/>
      <c r="AC73" s="766"/>
      <c r="AD73" s="775"/>
      <c r="AE73" s="663"/>
      <c r="AF73" s="663"/>
      <c r="AG73" s="667"/>
      <c r="AH73" s="667"/>
      <c r="AI73" s="667"/>
      <c r="AJ73" s="667"/>
      <c r="AK73" s="654">
        <v>133</v>
      </c>
      <c r="AL73" s="663"/>
      <c r="AM73" s="667">
        <v>6579067</v>
      </c>
      <c r="AN73" s="667"/>
      <c r="AO73" s="667"/>
      <c r="AP73" s="765"/>
      <c r="AQ73" s="654">
        <f t="shared" si="4"/>
        <v>46</v>
      </c>
      <c r="AR73" s="663"/>
      <c r="AS73" s="663"/>
      <c r="AT73" s="667">
        <f t="shared" si="5"/>
        <v>2275467</v>
      </c>
      <c r="AU73" s="663"/>
      <c r="AV73" s="663"/>
      <c r="AW73" s="663"/>
      <c r="AX73" s="664"/>
    </row>
    <row r="74" spans="1:50" ht="21.75" customHeight="1">
      <c r="A74" s="771" t="s">
        <v>713</v>
      </c>
      <c r="B74" s="772"/>
      <c r="C74" s="772"/>
      <c r="D74" s="772"/>
      <c r="E74" s="772"/>
      <c r="F74" s="773"/>
      <c r="G74" s="773"/>
      <c r="H74" s="773"/>
      <c r="I74" s="773"/>
      <c r="J74" s="773"/>
      <c r="K74" s="773"/>
      <c r="L74" s="774"/>
      <c r="M74" s="654">
        <v>78</v>
      </c>
      <c r="N74" s="663"/>
      <c r="O74" s="667">
        <v>3494400</v>
      </c>
      <c r="P74" s="667"/>
      <c r="Q74" s="667"/>
      <c r="R74" s="770"/>
      <c r="S74" s="662"/>
      <c r="T74" s="657"/>
      <c r="U74" s="823"/>
      <c r="V74" s="766"/>
      <c r="W74" s="766"/>
      <c r="X74" s="775"/>
      <c r="Y74" s="823"/>
      <c r="Z74" s="775"/>
      <c r="AA74" s="823"/>
      <c r="AB74" s="766"/>
      <c r="AC74" s="766"/>
      <c r="AD74" s="775"/>
      <c r="AE74" s="663"/>
      <c r="AF74" s="663"/>
      <c r="AG74" s="663"/>
      <c r="AH74" s="663"/>
      <c r="AI74" s="663"/>
      <c r="AJ74" s="663"/>
      <c r="AK74" s="654">
        <v>78</v>
      </c>
      <c r="AL74" s="663"/>
      <c r="AM74" s="667">
        <v>3494400</v>
      </c>
      <c r="AN74" s="667"/>
      <c r="AO74" s="667"/>
      <c r="AP74" s="765"/>
      <c r="AQ74" s="654">
        <f t="shared" si="4"/>
        <v>0</v>
      </c>
      <c r="AR74" s="663"/>
      <c r="AS74" s="663"/>
      <c r="AT74" s="667">
        <f t="shared" si="5"/>
        <v>0</v>
      </c>
      <c r="AU74" s="663"/>
      <c r="AV74" s="663"/>
      <c r="AW74" s="663"/>
      <c r="AX74" s="664"/>
    </row>
    <row r="75" spans="1:50" ht="21.75" customHeight="1">
      <c r="A75" s="771" t="s">
        <v>714</v>
      </c>
      <c r="B75" s="772"/>
      <c r="C75" s="772"/>
      <c r="D75" s="772"/>
      <c r="E75" s="772"/>
      <c r="F75" s="773"/>
      <c r="G75" s="773"/>
      <c r="H75" s="773"/>
      <c r="I75" s="773"/>
      <c r="J75" s="773"/>
      <c r="K75" s="773"/>
      <c r="L75" s="774"/>
      <c r="M75" s="654">
        <v>66</v>
      </c>
      <c r="N75" s="663"/>
      <c r="O75" s="667">
        <v>1399200</v>
      </c>
      <c r="P75" s="667"/>
      <c r="Q75" s="667"/>
      <c r="R75" s="770"/>
      <c r="S75" s="662"/>
      <c r="T75" s="657"/>
      <c r="U75" s="823"/>
      <c r="V75" s="766"/>
      <c r="W75" s="766"/>
      <c r="X75" s="775"/>
      <c r="Y75" s="823"/>
      <c r="Z75" s="775"/>
      <c r="AA75" s="823"/>
      <c r="AB75" s="766"/>
      <c r="AC75" s="766"/>
      <c r="AD75" s="775"/>
      <c r="AE75" s="663"/>
      <c r="AF75" s="663"/>
      <c r="AG75" s="667"/>
      <c r="AH75" s="667"/>
      <c r="AI75" s="667"/>
      <c r="AJ75" s="667"/>
      <c r="AK75" s="654">
        <v>58</v>
      </c>
      <c r="AL75" s="663"/>
      <c r="AM75" s="667">
        <v>1229600</v>
      </c>
      <c r="AN75" s="667"/>
      <c r="AO75" s="667"/>
      <c r="AP75" s="765"/>
      <c r="AQ75" s="654">
        <f t="shared" si="4"/>
        <v>-8</v>
      </c>
      <c r="AR75" s="663"/>
      <c r="AS75" s="663"/>
      <c r="AT75" s="667">
        <f t="shared" si="5"/>
        <v>-169600</v>
      </c>
      <c r="AU75" s="663"/>
      <c r="AV75" s="663"/>
      <c r="AW75" s="663"/>
      <c r="AX75" s="664"/>
    </row>
    <row r="76" spans="1:50" ht="21.75" customHeight="1">
      <c r="A76" s="809" t="s">
        <v>641</v>
      </c>
      <c r="B76" s="810"/>
      <c r="C76" s="810"/>
      <c r="D76" s="810"/>
      <c r="E76" s="810"/>
      <c r="F76" s="773"/>
      <c r="G76" s="773"/>
      <c r="H76" s="773"/>
      <c r="I76" s="773"/>
      <c r="J76" s="773"/>
      <c r="K76" s="773"/>
      <c r="L76" s="774"/>
      <c r="M76" s="654">
        <v>94</v>
      </c>
      <c r="N76" s="663"/>
      <c r="O76" s="667">
        <v>1403733</v>
      </c>
      <c r="P76" s="667"/>
      <c r="Q76" s="667"/>
      <c r="R76" s="770"/>
      <c r="S76" s="662"/>
      <c r="T76" s="657"/>
      <c r="U76" s="823"/>
      <c r="V76" s="766"/>
      <c r="W76" s="766"/>
      <c r="X76" s="775"/>
      <c r="Y76" s="823"/>
      <c r="Z76" s="775"/>
      <c r="AA76" s="823"/>
      <c r="AB76" s="766"/>
      <c r="AC76" s="766"/>
      <c r="AD76" s="775"/>
      <c r="AE76" s="663">
        <v>-1</v>
      </c>
      <c r="AF76" s="663"/>
      <c r="AG76" s="667">
        <v>-14933</v>
      </c>
      <c r="AH76" s="667"/>
      <c r="AI76" s="667"/>
      <c r="AJ76" s="667"/>
      <c r="AK76" s="654">
        <v>93</v>
      </c>
      <c r="AL76" s="663"/>
      <c r="AM76" s="667">
        <v>1388800</v>
      </c>
      <c r="AN76" s="667"/>
      <c r="AO76" s="667"/>
      <c r="AP76" s="765"/>
      <c r="AQ76" s="654">
        <f t="shared" si="4"/>
        <v>0</v>
      </c>
      <c r="AR76" s="663"/>
      <c r="AS76" s="663"/>
      <c r="AT76" s="667">
        <f t="shared" si="5"/>
        <v>0</v>
      </c>
      <c r="AU76" s="663"/>
      <c r="AV76" s="663"/>
      <c r="AW76" s="663"/>
      <c r="AX76" s="664"/>
    </row>
    <row r="77" spans="1:50" ht="21.75" customHeight="1">
      <c r="A77" s="809" t="s">
        <v>642</v>
      </c>
      <c r="B77" s="810"/>
      <c r="C77" s="810"/>
      <c r="D77" s="810"/>
      <c r="E77" s="810"/>
      <c r="F77" s="773"/>
      <c r="G77" s="773"/>
      <c r="H77" s="773"/>
      <c r="I77" s="773"/>
      <c r="J77" s="773"/>
      <c r="K77" s="773"/>
      <c r="L77" s="774"/>
      <c r="M77" s="654">
        <v>103</v>
      </c>
      <c r="N77" s="663"/>
      <c r="O77" s="667">
        <v>727867</v>
      </c>
      <c r="P77" s="667"/>
      <c r="Q77" s="667"/>
      <c r="R77" s="770"/>
      <c r="S77" s="662"/>
      <c r="T77" s="657"/>
      <c r="U77" s="823"/>
      <c r="V77" s="766"/>
      <c r="W77" s="766"/>
      <c r="X77" s="775"/>
      <c r="Y77" s="823"/>
      <c r="Z77" s="775"/>
      <c r="AA77" s="823"/>
      <c r="AB77" s="766"/>
      <c r="AC77" s="766"/>
      <c r="AD77" s="775"/>
      <c r="AE77" s="663"/>
      <c r="AF77" s="663"/>
      <c r="AG77" s="667"/>
      <c r="AH77" s="667"/>
      <c r="AI77" s="667"/>
      <c r="AJ77" s="667"/>
      <c r="AK77" s="654">
        <v>59</v>
      </c>
      <c r="AL77" s="663"/>
      <c r="AM77" s="667">
        <v>416933</v>
      </c>
      <c r="AN77" s="667"/>
      <c r="AO77" s="667"/>
      <c r="AP77" s="765"/>
      <c r="AQ77" s="654">
        <f t="shared" si="4"/>
        <v>-44</v>
      </c>
      <c r="AR77" s="663"/>
      <c r="AS77" s="663"/>
      <c r="AT77" s="667">
        <f t="shared" si="5"/>
        <v>-310934</v>
      </c>
      <c r="AU77" s="663"/>
      <c r="AV77" s="663"/>
      <c r="AW77" s="663"/>
      <c r="AX77" s="664"/>
    </row>
    <row r="78" spans="1:50" ht="21.75" customHeight="1">
      <c r="A78" s="809" t="s">
        <v>715</v>
      </c>
      <c r="B78" s="810"/>
      <c r="C78" s="810"/>
      <c r="D78" s="810"/>
      <c r="E78" s="810"/>
      <c r="F78" s="773"/>
      <c r="G78" s="773"/>
      <c r="H78" s="773"/>
      <c r="I78" s="773"/>
      <c r="J78" s="773"/>
      <c r="K78" s="773"/>
      <c r="L78" s="774"/>
      <c r="M78" s="654">
        <v>9</v>
      </c>
      <c r="N78" s="663"/>
      <c r="O78" s="667">
        <v>1440000</v>
      </c>
      <c r="P78" s="667"/>
      <c r="Q78" s="667"/>
      <c r="R78" s="770"/>
      <c r="S78" s="662"/>
      <c r="T78" s="657"/>
      <c r="U78" s="823"/>
      <c r="V78" s="766"/>
      <c r="W78" s="766"/>
      <c r="X78" s="775"/>
      <c r="Y78" s="823"/>
      <c r="Z78" s="775"/>
      <c r="AA78" s="823"/>
      <c r="AB78" s="766"/>
      <c r="AC78" s="766"/>
      <c r="AD78" s="775"/>
      <c r="AE78" s="663">
        <v>-7</v>
      </c>
      <c r="AF78" s="663"/>
      <c r="AG78" s="667">
        <v>-1120000</v>
      </c>
      <c r="AH78" s="667"/>
      <c r="AI78" s="667"/>
      <c r="AJ78" s="667"/>
      <c r="AK78" s="654">
        <v>2</v>
      </c>
      <c r="AL78" s="663"/>
      <c r="AM78" s="667">
        <v>320000</v>
      </c>
      <c r="AN78" s="667"/>
      <c r="AO78" s="667"/>
      <c r="AP78" s="765"/>
      <c r="AQ78" s="654">
        <f t="shared" si="4"/>
        <v>0</v>
      </c>
      <c r="AR78" s="663"/>
      <c r="AS78" s="663"/>
      <c r="AT78" s="667">
        <f t="shared" si="5"/>
        <v>0</v>
      </c>
      <c r="AU78" s="663"/>
      <c r="AV78" s="663"/>
      <c r="AW78" s="663"/>
      <c r="AX78" s="664"/>
    </row>
    <row r="79" spans="1:50" ht="21.75" customHeight="1">
      <c r="A79" s="809" t="s">
        <v>810</v>
      </c>
      <c r="B79" s="810"/>
      <c r="C79" s="810"/>
      <c r="D79" s="810"/>
      <c r="E79" s="810"/>
      <c r="F79" s="773"/>
      <c r="G79" s="773"/>
      <c r="H79" s="773"/>
      <c r="I79" s="773"/>
      <c r="J79" s="773"/>
      <c r="K79" s="773"/>
      <c r="L79" s="774"/>
      <c r="M79" s="662">
        <v>2</v>
      </c>
      <c r="N79" s="657"/>
      <c r="O79" s="658">
        <v>159333</v>
      </c>
      <c r="P79" s="659"/>
      <c r="Q79" s="659"/>
      <c r="R79" s="660"/>
      <c r="S79" s="644"/>
      <c r="T79" s="645"/>
      <c r="U79" s="649"/>
      <c r="V79" s="650"/>
      <c r="W79" s="650"/>
      <c r="X79" s="645"/>
      <c r="Y79" s="649"/>
      <c r="Z79" s="645"/>
      <c r="AA79" s="649"/>
      <c r="AB79" s="650"/>
      <c r="AC79" s="650"/>
      <c r="AD79" s="645"/>
      <c r="AE79" s="651"/>
      <c r="AF79" s="657"/>
      <c r="AG79" s="658"/>
      <c r="AH79" s="659"/>
      <c r="AI79" s="659"/>
      <c r="AJ79" s="660"/>
      <c r="AK79" s="662">
        <v>3</v>
      </c>
      <c r="AL79" s="657"/>
      <c r="AM79" s="658">
        <v>239000</v>
      </c>
      <c r="AN79" s="659"/>
      <c r="AO79" s="659"/>
      <c r="AP79" s="660"/>
      <c r="AQ79" s="654">
        <f t="shared" si="4"/>
        <v>1</v>
      </c>
      <c r="AR79" s="663"/>
      <c r="AS79" s="663"/>
      <c r="AT79" s="667">
        <f t="shared" si="5"/>
        <v>79667</v>
      </c>
      <c r="AU79" s="663"/>
      <c r="AV79" s="663"/>
      <c r="AW79" s="663"/>
      <c r="AX79" s="664"/>
    </row>
    <row r="80" spans="1:50" ht="21.75" customHeight="1">
      <c r="A80" s="809" t="s">
        <v>811</v>
      </c>
      <c r="B80" s="811"/>
      <c r="C80" s="811"/>
      <c r="D80" s="811"/>
      <c r="E80" s="811"/>
      <c r="F80" s="811"/>
      <c r="G80" s="811"/>
      <c r="H80" s="811"/>
      <c r="I80" s="811"/>
      <c r="J80" s="811"/>
      <c r="K80" s="811"/>
      <c r="L80" s="812"/>
      <c r="M80" s="662">
        <v>0</v>
      </c>
      <c r="N80" s="657"/>
      <c r="O80" s="658">
        <v>0</v>
      </c>
      <c r="P80" s="659"/>
      <c r="Q80" s="659"/>
      <c r="R80" s="660"/>
      <c r="S80" s="644"/>
      <c r="T80" s="645"/>
      <c r="U80" s="649"/>
      <c r="V80" s="650"/>
      <c r="W80" s="650"/>
      <c r="X80" s="645"/>
      <c r="Y80" s="649"/>
      <c r="Z80" s="645"/>
      <c r="AA80" s="649"/>
      <c r="AB80" s="650"/>
      <c r="AC80" s="650"/>
      <c r="AD80" s="645"/>
      <c r="AE80" s="651"/>
      <c r="AF80" s="657"/>
      <c r="AG80" s="658"/>
      <c r="AH80" s="659"/>
      <c r="AI80" s="659"/>
      <c r="AJ80" s="660"/>
      <c r="AK80" s="662">
        <v>1</v>
      </c>
      <c r="AL80" s="657"/>
      <c r="AM80" s="658">
        <v>47800</v>
      </c>
      <c r="AN80" s="659"/>
      <c r="AO80" s="659"/>
      <c r="AP80" s="660"/>
      <c r="AQ80" s="654">
        <f t="shared" si="4"/>
        <v>1</v>
      </c>
      <c r="AR80" s="663"/>
      <c r="AS80" s="663"/>
      <c r="AT80" s="667">
        <f t="shared" si="5"/>
        <v>47800</v>
      </c>
      <c r="AU80" s="663"/>
      <c r="AV80" s="663"/>
      <c r="AW80" s="663"/>
      <c r="AX80" s="664"/>
    </row>
    <row r="81" spans="1:50" ht="21.75" customHeight="1">
      <c r="A81" s="809" t="s">
        <v>812</v>
      </c>
      <c r="B81" s="810"/>
      <c r="C81" s="810"/>
      <c r="D81" s="810"/>
      <c r="E81" s="810"/>
      <c r="F81" s="773"/>
      <c r="G81" s="773"/>
      <c r="H81" s="773"/>
      <c r="I81" s="773"/>
      <c r="J81" s="773"/>
      <c r="K81" s="773"/>
      <c r="L81" s="774"/>
      <c r="M81" s="654">
        <v>39</v>
      </c>
      <c r="N81" s="663"/>
      <c r="O81" s="667">
        <v>4992000</v>
      </c>
      <c r="P81" s="667"/>
      <c r="Q81" s="667"/>
      <c r="R81" s="770"/>
      <c r="S81" s="662"/>
      <c r="T81" s="657"/>
      <c r="U81" s="823"/>
      <c r="V81" s="766"/>
      <c r="W81" s="766"/>
      <c r="X81" s="775"/>
      <c r="Y81" s="823"/>
      <c r="Z81" s="775"/>
      <c r="AA81" s="823"/>
      <c r="AB81" s="766"/>
      <c r="AC81" s="766"/>
      <c r="AD81" s="775"/>
      <c r="AE81" s="663">
        <v>-5</v>
      </c>
      <c r="AF81" s="663"/>
      <c r="AG81" s="667">
        <v>-640000</v>
      </c>
      <c r="AH81" s="667"/>
      <c r="AI81" s="667"/>
      <c r="AJ81" s="667"/>
      <c r="AK81" s="654">
        <v>34</v>
      </c>
      <c r="AL81" s="663"/>
      <c r="AM81" s="667">
        <v>4352000</v>
      </c>
      <c r="AN81" s="667"/>
      <c r="AO81" s="667"/>
      <c r="AP81" s="765"/>
      <c r="AQ81" s="654">
        <f t="shared" si="4"/>
        <v>0</v>
      </c>
      <c r="AR81" s="663"/>
      <c r="AS81" s="663"/>
      <c r="AT81" s="667">
        <f t="shared" si="5"/>
        <v>0</v>
      </c>
      <c r="AU81" s="663"/>
      <c r="AV81" s="663"/>
      <c r="AW81" s="663"/>
      <c r="AX81" s="664"/>
    </row>
    <row r="82" spans="1:50" ht="21.75" customHeight="1">
      <c r="A82" s="809" t="s">
        <v>813</v>
      </c>
      <c r="B82" s="810"/>
      <c r="C82" s="810"/>
      <c r="D82" s="810"/>
      <c r="E82" s="810"/>
      <c r="F82" s="773"/>
      <c r="G82" s="773"/>
      <c r="H82" s="773"/>
      <c r="I82" s="773"/>
      <c r="J82" s="773"/>
      <c r="K82" s="773"/>
      <c r="L82" s="774"/>
      <c r="M82" s="654">
        <v>23</v>
      </c>
      <c r="N82" s="663"/>
      <c r="O82" s="667">
        <v>1465867</v>
      </c>
      <c r="P82" s="667"/>
      <c r="Q82" s="667"/>
      <c r="R82" s="770"/>
      <c r="S82" s="662"/>
      <c r="T82" s="657"/>
      <c r="U82" s="823"/>
      <c r="V82" s="766"/>
      <c r="W82" s="766"/>
      <c r="X82" s="775"/>
      <c r="Y82" s="823"/>
      <c r="Z82" s="775"/>
      <c r="AA82" s="823"/>
      <c r="AB82" s="766"/>
      <c r="AC82" s="766"/>
      <c r="AD82" s="775"/>
      <c r="AE82" s="663"/>
      <c r="AF82" s="663"/>
      <c r="AG82" s="667"/>
      <c r="AH82" s="667"/>
      <c r="AI82" s="667"/>
      <c r="AJ82" s="667"/>
      <c r="AK82" s="654">
        <v>42</v>
      </c>
      <c r="AL82" s="663"/>
      <c r="AM82" s="667">
        <v>2676800</v>
      </c>
      <c r="AN82" s="667"/>
      <c r="AO82" s="667"/>
      <c r="AP82" s="765"/>
      <c r="AQ82" s="654">
        <f t="shared" si="4"/>
        <v>19</v>
      </c>
      <c r="AR82" s="663"/>
      <c r="AS82" s="663"/>
      <c r="AT82" s="667">
        <f t="shared" si="5"/>
        <v>1210933</v>
      </c>
      <c r="AU82" s="663"/>
      <c r="AV82" s="663"/>
      <c r="AW82" s="663"/>
      <c r="AX82" s="664"/>
    </row>
    <row r="83" spans="1:50" ht="21.75" customHeight="1">
      <c r="A83" s="809" t="s">
        <v>814</v>
      </c>
      <c r="B83" s="810"/>
      <c r="C83" s="810"/>
      <c r="D83" s="810"/>
      <c r="E83" s="810"/>
      <c r="F83" s="773"/>
      <c r="G83" s="773"/>
      <c r="H83" s="773"/>
      <c r="I83" s="773"/>
      <c r="J83" s="773"/>
      <c r="K83" s="773"/>
      <c r="L83" s="774"/>
      <c r="M83" s="654">
        <v>9</v>
      </c>
      <c r="N83" s="663"/>
      <c r="O83" s="667">
        <v>864000</v>
      </c>
      <c r="P83" s="667"/>
      <c r="Q83" s="667"/>
      <c r="R83" s="770"/>
      <c r="S83" s="662"/>
      <c r="T83" s="657"/>
      <c r="U83" s="823"/>
      <c r="V83" s="766"/>
      <c r="W83" s="766"/>
      <c r="X83" s="775"/>
      <c r="Y83" s="823"/>
      <c r="Z83" s="775"/>
      <c r="AA83" s="823"/>
      <c r="AB83" s="766"/>
      <c r="AC83" s="766"/>
      <c r="AD83" s="775"/>
      <c r="AE83" s="663">
        <v>-5</v>
      </c>
      <c r="AF83" s="663"/>
      <c r="AG83" s="667">
        <v>-480000</v>
      </c>
      <c r="AH83" s="667"/>
      <c r="AI83" s="667"/>
      <c r="AJ83" s="667"/>
      <c r="AK83" s="654">
        <v>4</v>
      </c>
      <c r="AL83" s="663"/>
      <c r="AM83" s="667">
        <v>384000</v>
      </c>
      <c r="AN83" s="667"/>
      <c r="AO83" s="667"/>
      <c r="AP83" s="765"/>
      <c r="AQ83" s="654">
        <f t="shared" si="4"/>
        <v>0</v>
      </c>
      <c r="AR83" s="663"/>
      <c r="AS83" s="663"/>
      <c r="AT83" s="667">
        <f t="shared" si="5"/>
        <v>0</v>
      </c>
      <c r="AU83" s="663"/>
      <c r="AV83" s="663"/>
      <c r="AW83" s="663"/>
      <c r="AX83" s="664"/>
    </row>
    <row r="84" spans="1:50" ht="21.75" customHeight="1">
      <c r="A84" s="809" t="s">
        <v>815</v>
      </c>
      <c r="B84" s="810"/>
      <c r="C84" s="810"/>
      <c r="D84" s="810"/>
      <c r="E84" s="810"/>
      <c r="F84" s="773"/>
      <c r="G84" s="773"/>
      <c r="H84" s="773"/>
      <c r="I84" s="773"/>
      <c r="J84" s="773"/>
      <c r="K84" s="773"/>
      <c r="L84" s="774"/>
      <c r="M84" s="662">
        <v>9</v>
      </c>
      <c r="N84" s="657"/>
      <c r="O84" s="658">
        <v>430200</v>
      </c>
      <c r="P84" s="659"/>
      <c r="Q84" s="659"/>
      <c r="R84" s="660"/>
      <c r="S84" s="644"/>
      <c r="T84" s="645"/>
      <c r="U84" s="649"/>
      <c r="V84" s="650"/>
      <c r="W84" s="650"/>
      <c r="X84" s="645"/>
      <c r="Y84" s="649"/>
      <c r="Z84" s="645"/>
      <c r="AA84" s="649"/>
      <c r="AB84" s="650"/>
      <c r="AC84" s="650"/>
      <c r="AD84" s="645"/>
      <c r="AE84" s="651"/>
      <c r="AF84" s="657"/>
      <c r="AG84" s="658"/>
      <c r="AH84" s="659"/>
      <c r="AI84" s="659"/>
      <c r="AJ84" s="660"/>
      <c r="AK84" s="662">
        <v>5</v>
      </c>
      <c r="AL84" s="657"/>
      <c r="AM84" s="658">
        <v>239000</v>
      </c>
      <c r="AN84" s="659"/>
      <c r="AO84" s="659"/>
      <c r="AP84" s="660"/>
      <c r="AQ84" s="654">
        <f t="shared" si="4"/>
        <v>-4</v>
      </c>
      <c r="AR84" s="663"/>
      <c r="AS84" s="663"/>
      <c r="AT84" s="667">
        <f t="shared" si="5"/>
        <v>-191200</v>
      </c>
      <c r="AU84" s="663"/>
      <c r="AV84" s="663"/>
      <c r="AW84" s="663"/>
      <c r="AX84" s="664"/>
    </row>
    <row r="85" spans="1:50" ht="22.5" customHeight="1">
      <c r="A85" s="824" t="s">
        <v>816</v>
      </c>
      <c r="B85" s="825"/>
      <c r="C85" s="825"/>
      <c r="D85" s="825"/>
      <c r="E85" s="825"/>
      <c r="F85" s="826"/>
      <c r="G85" s="826"/>
      <c r="H85" s="826"/>
      <c r="I85" s="826"/>
      <c r="J85" s="826"/>
      <c r="K85" s="826"/>
      <c r="L85" s="827"/>
      <c r="M85" s="654">
        <v>329</v>
      </c>
      <c r="N85" s="663"/>
      <c r="O85" s="667">
        <v>9870000</v>
      </c>
      <c r="P85" s="667"/>
      <c r="Q85" s="667"/>
      <c r="R85" s="770"/>
      <c r="S85" s="662"/>
      <c r="T85" s="657"/>
      <c r="U85" s="823"/>
      <c r="V85" s="766"/>
      <c r="W85" s="766"/>
      <c r="X85" s="775"/>
      <c r="Y85" s="823"/>
      <c r="Z85" s="775"/>
      <c r="AA85" s="823"/>
      <c r="AB85" s="766"/>
      <c r="AC85" s="766"/>
      <c r="AD85" s="775"/>
      <c r="AE85" s="663">
        <v>-4</v>
      </c>
      <c r="AF85" s="663"/>
      <c r="AG85" s="667">
        <v>-120000</v>
      </c>
      <c r="AH85" s="667"/>
      <c r="AI85" s="667"/>
      <c r="AJ85" s="667"/>
      <c r="AK85" s="654">
        <v>325</v>
      </c>
      <c r="AL85" s="663"/>
      <c r="AM85" s="667">
        <v>9750000</v>
      </c>
      <c r="AN85" s="667"/>
      <c r="AO85" s="667"/>
      <c r="AP85" s="765"/>
      <c r="AQ85" s="654">
        <f t="shared" si="4"/>
        <v>0</v>
      </c>
      <c r="AR85" s="663"/>
      <c r="AS85" s="663"/>
      <c r="AT85" s="667">
        <f t="shared" si="5"/>
        <v>0</v>
      </c>
      <c r="AU85" s="663"/>
      <c r="AV85" s="663"/>
      <c r="AW85" s="663"/>
      <c r="AX85" s="664"/>
    </row>
    <row r="86" spans="1:50" ht="21.75" customHeight="1">
      <c r="A86" s="771" t="s">
        <v>817</v>
      </c>
      <c r="B86" s="772"/>
      <c r="C86" s="772"/>
      <c r="D86" s="772"/>
      <c r="E86" s="772"/>
      <c r="F86" s="773"/>
      <c r="G86" s="773"/>
      <c r="H86" s="773"/>
      <c r="I86" s="773"/>
      <c r="J86" s="773"/>
      <c r="K86" s="773"/>
      <c r="L86" s="774"/>
      <c r="M86" s="654">
        <v>112</v>
      </c>
      <c r="N86" s="663"/>
      <c r="O86" s="667">
        <v>1605333</v>
      </c>
      <c r="P86" s="667"/>
      <c r="Q86" s="667"/>
      <c r="R86" s="770"/>
      <c r="S86" s="662"/>
      <c r="T86" s="657"/>
      <c r="U86" s="823"/>
      <c r="V86" s="766"/>
      <c r="W86" s="766"/>
      <c r="X86" s="775"/>
      <c r="Y86" s="823"/>
      <c r="Z86" s="775"/>
      <c r="AA86" s="823"/>
      <c r="AB86" s="766"/>
      <c r="AC86" s="766"/>
      <c r="AD86" s="775"/>
      <c r="AE86" s="663"/>
      <c r="AF86" s="663"/>
      <c r="AG86" s="667"/>
      <c r="AH86" s="667"/>
      <c r="AI86" s="667"/>
      <c r="AJ86" s="667"/>
      <c r="AK86" s="654">
        <v>94</v>
      </c>
      <c r="AL86" s="663"/>
      <c r="AM86" s="667">
        <v>1347333</v>
      </c>
      <c r="AN86" s="667"/>
      <c r="AO86" s="667"/>
      <c r="AP86" s="765"/>
      <c r="AQ86" s="654">
        <f t="shared" si="4"/>
        <v>-18</v>
      </c>
      <c r="AR86" s="663"/>
      <c r="AS86" s="663"/>
      <c r="AT86" s="667">
        <f t="shared" si="5"/>
        <v>-258000</v>
      </c>
      <c r="AU86" s="663"/>
      <c r="AV86" s="663"/>
      <c r="AW86" s="663"/>
      <c r="AX86" s="664"/>
    </row>
    <row r="87" spans="1:50" ht="21.75" customHeight="1">
      <c r="A87" s="771" t="s">
        <v>716</v>
      </c>
      <c r="B87" s="772"/>
      <c r="C87" s="772"/>
      <c r="D87" s="772"/>
      <c r="E87" s="772"/>
      <c r="F87" s="773"/>
      <c r="G87" s="773"/>
      <c r="H87" s="773"/>
      <c r="I87" s="773"/>
      <c r="J87" s="773"/>
      <c r="K87" s="773"/>
      <c r="L87" s="774"/>
      <c r="M87" s="654">
        <v>114</v>
      </c>
      <c r="N87" s="663"/>
      <c r="O87" s="667">
        <v>5434000</v>
      </c>
      <c r="P87" s="667"/>
      <c r="Q87" s="667"/>
      <c r="R87" s="770"/>
      <c r="S87" s="662"/>
      <c r="T87" s="657"/>
      <c r="U87" s="823"/>
      <c r="V87" s="766"/>
      <c r="W87" s="766"/>
      <c r="X87" s="775"/>
      <c r="Y87" s="823"/>
      <c r="Z87" s="775"/>
      <c r="AA87" s="823"/>
      <c r="AB87" s="766"/>
      <c r="AC87" s="766"/>
      <c r="AD87" s="775"/>
      <c r="AE87" s="663"/>
      <c r="AF87" s="663"/>
      <c r="AG87" s="663"/>
      <c r="AH87" s="663"/>
      <c r="AI87" s="663"/>
      <c r="AJ87" s="663"/>
      <c r="AK87" s="654">
        <v>114</v>
      </c>
      <c r="AL87" s="663"/>
      <c r="AM87" s="667">
        <v>5434000</v>
      </c>
      <c r="AN87" s="667"/>
      <c r="AO87" s="667"/>
      <c r="AP87" s="765"/>
      <c r="AQ87" s="654">
        <f t="shared" si="4"/>
        <v>0</v>
      </c>
      <c r="AR87" s="663"/>
      <c r="AS87" s="663"/>
      <c r="AT87" s="667">
        <f t="shared" si="5"/>
        <v>0</v>
      </c>
      <c r="AU87" s="663"/>
      <c r="AV87" s="663"/>
      <c r="AW87" s="663"/>
      <c r="AX87" s="664"/>
    </row>
    <row r="88" spans="1:50" ht="21.75" customHeight="1" thickBot="1">
      <c r="A88" s="771" t="s">
        <v>717</v>
      </c>
      <c r="B88" s="772"/>
      <c r="C88" s="772"/>
      <c r="D88" s="772"/>
      <c r="E88" s="772"/>
      <c r="F88" s="773"/>
      <c r="G88" s="773"/>
      <c r="H88" s="773"/>
      <c r="I88" s="773"/>
      <c r="J88" s="773"/>
      <c r="K88" s="773"/>
      <c r="L88" s="774"/>
      <c r="M88" s="654">
        <v>135</v>
      </c>
      <c r="N88" s="663"/>
      <c r="O88" s="667">
        <v>3060000</v>
      </c>
      <c r="P88" s="667"/>
      <c r="Q88" s="667"/>
      <c r="R88" s="770"/>
      <c r="S88" s="662"/>
      <c r="T88" s="657"/>
      <c r="U88" s="823"/>
      <c r="V88" s="766"/>
      <c r="W88" s="766"/>
      <c r="X88" s="775"/>
      <c r="Y88" s="823"/>
      <c r="Z88" s="775"/>
      <c r="AA88" s="823"/>
      <c r="AB88" s="766"/>
      <c r="AC88" s="766"/>
      <c r="AD88" s="775"/>
      <c r="AE88" s="663"/>
      <c r="AF88" s="663"/>
      <c r="AG88" s="663"/>
      <c r="AH88" s="663"/>
      <c r="AI88" s="663"/>
      <c r="AJ88" s="663"/>
      <c r="AK88" s="654">
        <v>127</v>
      </c>
      <c r="AL88" s="663"/>
      <c r="AM88" s="667">
        <v>2878667</v>
      </c>
      <c r="AN88" s="667"/>
      <c r="AO88" s="667"/>
      <c r="AP88" s="765"/>
      <c r="AQ88" s="654">
        <f t="shared" si="4"/>
        <v>-8</v>
      </c>
      <c r="AR88" s="663"/>
      <c r="AS88" s="663"/>
      <c r="AT88" s="667">
        <f t="shared" si="5"/>
        <v>-181333</v>
      </c>
      <c r="AU88" s="663"/>
      <c r="AV88" s="663"/>
      <c r="AW88" s="663"/>
      <c r="AX88" s="664"/>
    </row>
    <row r="89" spans="1:50" ht="21.75" customHeight="1" thickBot="1">
      <c r="A89" s="835" t="s">
        <v>639</v>
      </c>
      <c r="B89" s="836"/>
      <c r="C89" s="836"/>
      <c r="D89" s="836"/>
      <c r="E89" s="836"/>
      <c r="F89" s="785"/>
      <c r="G89" s="785"/>
      <c r="H89" s="785"/>
      <c r="I89" s="785"/>
      <c r="J89" s="785"/>
      <c r="K89" s="785"/>
      <c r="L89" s="786"/>
      <c r="M89" s="830">
        <f>SUM(M63:N88)</f>
        <v>119398</v>
      </c>
      <c r="N89" s="828"/>
      <c r="O89" s="828">
        <f>SUM(O63:R88)</f>
        <v>839488444</v>
      </c>
      <c r="P89" s="828"/>
      <c r="Q89" s="828"/>
      <c r="R89" s="829"/>
      <c r="S89" s="837" t="e">
        <f>SUM(S63:S88)</f>
        <v>#REF!</v>
      </c>
      <c r="T89" s="833"/>
      <c r="U89" s="831" t="e">
        <f>SUM(U63:U88)</f>
        <v>#REF!</v>
      </c>
      <c r="V89" s="832"/>
      <c r="W89" s="832"/>
      <c r="X89" s="833"/>
      <c r="Y89" s="831" t="e">
        <f>SUM(Y63:Y88)</f>
        <v>#REF!</v>
      </c>
      <c r="Z89" s="833"/>
      <c r="AA89" s="831" t="e">
        <f>SUM(AA63:AA88)</f>
        <v>#REF!</v>
      </c>
      <c r="AB89" s="832"/>
      <c r="AC89" s="832"/>
      <c r="AD89" s="833"/>
      <c r="AE89" s="834">
        <f>SUM(AE63:AF88)</f>
        <v>-84</v>
      </c>
      <c r="AF89" s="834"/>
      <c r="AG89" s="828">
        <f>SUM(AG63:AJ88)</f>
        <v>-5700934</v>
      </c>
      <c r="AH89" s="828"/>
      <c r="AI89" s="828"/>
      <c r="AJ89" s="829"/>
      <c r="AK89" s="830">
        <f>SUM(AK63:AL88)</f>
        <v>119271</v>
      </c>
      <c r="AL89" s="828"/>
      <c r="AM89" s="828">
        <f>SUM(AM63:AP88)</f>
        <v>837139646</v>
      </c>
      <c r="AN89" s="828"/>
      <c r="AO89" s="828"/>
      <c r="AP89" s="829"/>
      <c r="AQ89" s="795">
        <f>SUM(AQ63:AQ88)</f>
        <v>-43</v>
      </c>
      <c r="AR89" s="796"/>
      <c r="AS89" s="797"/>
      <c r="AT89" s="838">
        <f>SUM(AT63:AT88)</f>
        <v>3352136</v>
      </c>
      <c r="AU89" s="796"/>
      <c r="AV89" s="796"/>
      <c r="AW89" s="796"/>
      <c r="AX89" s="839"/>
    </row>
    <row r="92" spans="1:49" ht="13.5" thickBot="1">
      <c r="A92" s="565"/>
      <c r="B92" s="565"/>
      <c r="C92" s="565"/>
      <c r="D92" s="565"/>
      <c r="E92" s="565"/>
      <c r="F92" s="565"/>
      <c r="G92" s="565"/>
      <c r="H92" s="565"/>
      <c r="I92" s="565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5"/>
      <c r="V92" s="565"/>
      <c r="W92" s="565"/>
      <c r="X92" s="565"/>
      <c r="Y92" s="565"/>
      <c r="Z92" s="565"/>
      <c r="AA92" s="565"/>
      <c r="AB92" s="565"/>
      <c r="AC92" s="565"/>
      <c r="AD92" s="565"/>
      <c r="AE92" s="565"/>
      <c r="AF92" s="565"/>
      <c r="AG92" s="565"/>
      <c r="AH92" s="565"/>
      <c r="AI92" s="565"/>
      <c r="AJ92" s="565"/>
      <c r="AK92" s="565"/>
      <c r="AL92" s="565"/>
      <c r="AM92" s="565"/>
      <c r="AN92" s="565"/>
      <c r="AO92" s="565"/>
      <c r="AP92" s="565"/>
      <c r="AQ92" s="711"/>
      <c r="AR92" s="711"/>
      <c r="AS92" s="711"/>
      <c r="AT92" s="711"/>
      <c r="AU92" s="711"/>
      <c r="AV92" s="711"/>
      <c r="AW92" s="571" t="s">
        <v>629</v>
      </c>
    </row>
    <row r="93" spans="1:50" ht="12.75">
      <c r="A93" s="712" t="s">
        <v>778</v>
      </c>
      <c r="B93" s="713"/>
      <c r="C93" s="713"/>
      <c r="D93" s="713"/>
      <c r="E93" s="713"/>
      <c r="F93" s="713"/>
      <c r="G93" s="713"/>
      <c r="H93" s="713"/>
      <c r="I93" s="713"/>
      <c r="J93" s="713"/>
      <c r="K93" s="713"/>
      <c r="L93" s="714"/>
      <c r="M93" s="712" t="s">
        <v>630</v>
      </c>
      <c r="N93" s="713"/>
      <c r="O93" s="713"/>
      <c r="P93" s="713"/>
      <c r="Q93" s="713"/>
      <c r="R93" s="714"/>
      <c r="S93" s="721" t="s">
        <v>631</v>
      </c>
      <c r="T93" s="722"/>
      <c r="U93" s="722"/>
      <c r="V93" s="722"/>
      <c r="W93" s="722"/>
      <c r="X93" s="722"/>
      <c r="Y93" s="722"/>
      <c r="Z93" s="722"/>
      <c r="AA93" s="722"/>
      <c r="AB93" s="722"/>
      <c r="AC93" s="722"/>
      <c r="AD93" s="722"/>
      <c r="AE93" s="723"/>
      <c r="AF93" s="723"/>
      <c r="AG93" s="723"/>
      <c r="AH93" s="723"/>
      <c r="AI93" s="723"/>
      <c r="AJ93" s="724"/>
      <c r="AK93" s="725" t="s">
        <v>632</v>
      </c>
      <c r="AL93" s="726"/>
      <c r="AM93" s="726"/>
      <c r="AN93" s="726"/>
      <c r="AO93" s="726"/>
      <c r="AP93" s="726"/>
      <c r="AQ93" s="729" t="s">
        <v>633</v>
      </c>
      <c r="AR93" s="713"/>
      <c r="AS93" s="713"/>
      <c r="AT93" s="713"/>
      <c r="AU93" s="713"/>
      <c r="AV93" s="713"/>
      <c r="AW93" s="713"/>
      <c r="AX93" s="714"/>
    </row>
    <row r="94" spans="1:50" ht="12.75">
      <c r="A94" s="715"/>
      <c r="B94" s="716"/>
      <c r="C94" s="716"/>
      <c r="D94" s="716"/>
      <c r="E94" s="716"/>
      <c r="F94" s="716"/>
      <c r="G94" s="716"/>
      <c r="H94" s="716"/>
      <c r="I94" s="716"/>
      <c r="J94" s="716"/>
      <c r="K94" s="716"/>
      <c r="L94" s="717"/>
      <c r="M94" s="718"/>
      <c r="N94" s="719"/>
      <c r="O94" s="719"/>
      <c r="P94" s="719"/>
      <c r="Q94" s="719"/>
      <c r="R94" s="720"/>
      <c r="S94" s="731" t="s">
        <v>634</v>
      </c>
      <c r="T94" s="732"/>
      <c r="U94" s="732"/>
      <c r="V94" s="732"/>
      <c r="W94" s="732"/>
      <c r="X94" s="733"/>
      <c r="Y94" s="732" t="s">
        <v>635</v>
      </c>
      <c r="Z94" s="732"/>
      <c r="AA94" s="732"/>
      <c r="AB94" s="732"/>
      <c r="AC94" s="732"/>
      <c r="AD94" s="733"/>
      <c r="AE94" s="734"/>
      <c r="AF94" s="735"/>
      <c r="AG94" s="735"/>
      <c r="AH94" s="735"/>
      <c r="AI94" s="735"/>
      <c r="AJ94" s="736"/>
      <c r="AK94" s="727"/>
      <c r="AL94" s="728"/>
      <c r="AM94" s="728"/>
      <c r="AN94" s="728"/>
      <c r="AO94" s="728"/>
      <c r="AP94" s="728"/>
      <c r="AQ94" s="730"/>
      <c r="AR94" s="719"/>
      <c r="AS94" s="719"/>
      <c r="AT94" s="719"/>
      <c r="AU94" s="719"/>
      <c r="AV94" s="719"/>
      <c r="AW94" s="719"/>
      <c r="AX94" s="720"/>
    </row>
    <row r="95" spans="1:50" ht="27" customHeight="1" thickBot="1">
      <c r="A95" s="718"/>
      <c r="B95" s="719"/>
      <c r="C95" s="719"/>
      <c r="D95" s="719"/>
      <c r="E95" s="719"/>
      <c r="F95" s="719"/>
      <c r="G95" s="719"/>
      <c r="H95" s="719"/>
      <c r="I95" s="719"/>
      <c r="J95" s="719"/>
      <c r="K95" s="719"/>
      <c r="L95" s="720"/>
      <c r="M95" s="737" t="s">
        <v>636</v>
      </c>
      <c r="N95" s="738"/>
      <c r="O95" s="739" t="s">
        <v>637</v>
      </c>
      <c r="P95" s="740"/>
      <c r="Q95" s="740"/>
      <c r="R95" s="741"/>
      <c r="S95" s="742" t="s">
        <v>636</v>
      </c>
      <c r="T95" s="743"/>
      <c r="U95" s="744" t="s">
        <v>637</v>
      </c>
      <c r="V95" s="745"/>
      <c r="W95" s="745"/>
      <c r="X95" s="743"/>
      <c r="Y95" s="739" t="s">
        <v>636</v>
      </c>
      <c r="Z95" s="738"/>
      <c r="AA95" s="739" t="s">
        <v>637</v>
      </c>
      <c r="AB95" s="740"/>
      <c r="AC95" s="740"/>
      <c r="AD95" s="738"/>
      <c r="AE95" s="739" t="s">
        <v>636</v>
      </c>
      <c r="AF95" s="738"/>
      <c r="AG95" s="739" t="s">
        <v>637</v>
      </c>
      <c r="AH95" s="740"/>
      <c r="AI95" s="740"/>
      <c r="AJ95" s="741"/>
      <c r="AK95" s="742" t="s">
        <v>636</v>
      </c>
      <c r="AL95" s="743"/>
      <c r="AM95" s="744" t="s">
        <v>637</v>
      </c>
      <c r="AN95" s="745"/>
      <c r="AO95" s="745"/>
      <c r="AP95" s="746"/>
      <c r="AQ95" s="737" t="s">
        <v>636</v>
      </c>
      <c r="AR95" s="740"/>
      <c r="AS95" s="738"/>
      <c r="AT95" s="739" t="s">
        <v>637</v>
      </c>
      <c r="AU95" s="740"/>
      <c r="AV95" s="740"/>
      <c r="AW95" s="740"/>
      <c r="AX95" s="741"/>
    </row>
    <row r="96" spans="1:50" ht="21.75" customHeight="1" thickBot="1">
      <c r="A96" s="835" t="s">
        <v>640</v>
      </c>
      <c r="B96" s="836"/>
      <c r="C96" s="836"/>
      <c r="D96" s="836"/>
      <c r="E96" s="836"/>
      <c r="F96" s="785"/>
      <c r="G96" s="785"/>
      <c r="H96" s="785"/>
      <c r="I96" s="785"/>
      <c r="J96" s="785"/>
      <c r="K96" s="785"/>
      <c r="L96" s="786"/>
      <c r="M96" s="830">
        <f>M89</f>
        <v>119398</v>
      </c>
      <c r="N96" s="828"/>
      <c r="O96" s="828">
        <f>O89</f>
        <v>839488444</v>
      </c>
      <c r="P96" s="828"/>
      <c r="Q96" s="828"/>
      <c r="R96" s="829"/>
      <c r="S96" s="840" t="e">
        <f>SUM(#REF!)</f>
        <v>#REF!</v>
      </c>
      <c r="T96" s="834"/>
      <c r="U96" s="834" t="e">
        <f>SUM(#REF!)</f>
        <v>#REF!</v>
      </c>
      <c r="V96" s="834"/>
      <c r="W96" s="834"/>
      <c r="X96" s="834"/>
      <c r="Y96" s="834" t="e">
        <f>SUM(#REF!)</f>
        <v>#REF!</v>
      </c>
      <c r="Z96" s="834"/>
      <c r="AA96" s="834" t="e">
        <f>SUM(#REF!)</f>
        <v>#REF!</v>
      </c>
      <c r="AB96" s="834"/>
      <c r="AC96" s="834"/>
      <c r="AD96" s="834"/>
      <c r="AE96" s="834">
        <f>AE89</f>
        <v>-84</v>
      </c>
      <c r="AF96" s="834"/>
      <c r="AG96" s="828">
        <f>AG89</f>
        <v>-5700934</v>
      </c>
      <c r="AH96" s="828"/>
      <c r="AI96" s="828"/>
      <c r="AJ96" s="829"/>
      <c r="AK96" s="830">
        <f>AK89</f>
        <v>119271</v>
      </c>
      <c r="AL96" s="828"/>
      <c r="AM96" s="828">
        <f>AM89</f>
        <v>837139646</v>
      </c>
      <c r="AN96" s="828"/>
      <c r="AO96" s="828"/>
      <c r="AP96" s="829"/>
      <c r="AQ96" s="795">
        <f>AQ89</f>
        <v>-43</v>
      </c>
      <c r="AR96" s="796"/>
      <c r="AS96" s="797"/>
      <c r="AT96" s="838">
        <f>AT89</f>
        <v>3352136</v>
      </c>
      <c r="AU96" s="796"/>
      <c r="AV96" s="796"/>
      <c r="AW96" s="796"/>
      <c r="AX96" s="839"/>
    </row>
    <row r="97" spans="1:50" ht="21.75" customHeight="1" thickBot="1">
      <c r="A97" s="841" t="s">
        <v>718</v>
      </c>
      <c r="B97" s="842"/>
      <c r="C97" s="842"/>
      <c r="D97" s="842"/>
      <c r="E97" s="842"/>
      <c r="F97" s="843"/>
      <c r="G97" s="843"/>
      <c r="H97" s="843"/>
      <c r="I97" s="843"/>
      <c r="J97" s="843"/>
      <c r="K97" s="843"/>
      <c r="L97" s="844"/>
      <c r="M97" s="654">
        <v>31</v>
      </c>
      <c r="N97" s="663"/>
      <c r="O97" s="667">
        <v>1477667</v>
      </c>
      <c r="P97" s="667"/>
      <c r="Q97" s="667"/>
      <c r="R97" s="770"/>
      <c r="S97" s="845"/>
      <c r="T97" s="846"/>
      <c r="U97" s="847"/>
      <c r="V97" s="848"/>
      <c r="W97" s="848"/>
      <c r="X97" s="849"/>
      <c r="Y97" s="847"/>
      <c r="Z97" s="849"/>
      <c r="AA97" s="847"/>
      <c r="AB97" s="848"/>
      <c r="AC97" s="848"/>
      <c r="AD97" s="849"/>
      <c r="AE97" s="663"/>
      <c r="AF97" s="663"/>
      <c r="AG97" s="663"/>
      <c r="AH97" s="663"/>
      <c r="AI97" s="663"/>
      <c r="AJ97" s="663"/>
      <c r="AK97" s="654">
        <v>31</v>
      </c>
      <c r="AL97" s="663"/>
      <c r="AM97" s="667">
        <v>1477667</v>
      </c>
      <c r="AN97" s="667"/>
      <c r="AO97" s="667"/>
      <c r="AP97" s="765"/>
      <c r="AQ97" s="850">
        <f aca="true" t="shared" si="6" ref="AQ97:AQ108">AK97-(M97+S97+Y97+AE97)</f>
        <v>0</v>
      </c>
      <c r="AR97" s="851"/>
      <c r="AS97" s="851"/>
      <c r="AT97" s="852">
        <f aca="true" t="shared" si="7" ref="AT97:AT108">AM97-(O97+U97+AA97+AG97)</f>
        <v>0</v>
      </c>
      <c r="AU97" s="851"/>
      <c r="AV97" s="851"/>
      <c r="AW97" s="851"/>
      <c r="AX97" s="853"/>
    </row>
    <row r="98" spans="1:50" ht="21.75" customHeight="1">
      <c r="A98" s="854" t="s">
        <v>719</v>
      </c>
      <c r="B98" s="855"/>
      <c r="C98" s="855"/>
      <c r="D98" s="855"/>
      <c r="E98" s="855"/>
      <c r="F98" s="773"/>
      <c r="G98" s="773"/>
      <c r="H98" s="773"/>
      <c r="I98" s="773"/>
      <c r="J98" s="773"/>
      <c r="K98" s="773"/>
      <c r="L98" s="774"/>
      <c r="M98" s="750">
        <v>30</v>
      </c>
      <c r="N98" s="751"/>
      <c r="O98" s="752">
        <v>680000</v>
      </c>
      <c r="P98" s="752"/>
      <c r="Q98" s="752"/>
      <c r="R98" s="753"/>
      <c r="S98" s="754"/>
      <c r="T98" s="755"/>
      <c r="U98" s="751"/>
      <c r="V98" s="751"/>
      <c r="W98" s="751"/>
      <c r="X98" s="751"/>
      <c r="Y98" s="751"/>
      <c r="Z98" s="751"/>
      <c r="AA98" s="751"/>
      <c r="AB98" s="751"/>
      <c r="AC98" s="751"/>
      <c r="AD98" s="751"/>
      <c r="AE98" s="751"/>
      <c r="AF98" s="751"/>
      <c r="AG98" s="752"/>
      <c r="AH98" s="752"/>
      <c r="AI98" s="752"/>
      <c r="AJ98" s="752"/>
      <c r="AK98" s="754">
        <v>0</v>
      </c>
      <c r="AL98" s="755"/>
      <c r="AM98" s="866">
        <v>0</v>
      </c>
      <c r="AN98" s="866"/>
      <c r="AO98" s="866"/>
      <c r="AP98" s="867"/>
      <c r="AQ98" s="768">
        <f t="shared" si="6"/>
        <v>-30</v>
      </c>
      <c r="AR98" s="769"/>
      <c r="AS98" s="769"/>
      <c r="AT98" s="858">
        <f t="shared" si="7"/>
        <v>-680000</v>
      </c>
      <c r="AU98" s="858"/>
      <c r="AV98" s="858"/>
      <c r="AW98" s="858"/>
      <c r="AX98" s="859"/>
    </row>
    <row r="99" spans="1:50" ht="21.75" customHeight="1">
      <c r="A99" s="854" t="s">
        <v>818</v>
      </c>
      <c r="B99" s="855"/>
      <c r="C99" s="855"/>
      <c r="D99" s="855"/>
      <c r="E99" s="855"/>
      <c r="F99" s="773"/>
      <c r="G99" s="773"/>
      <c r="H99" s="773"/>
      <c r="I99" s="773"/>
      <c r="J99" s="773"/>
      <c r="K99" s="773"/>
      <c r="L99" s="774"/>
      <c r="M99" s="662">
        <v>149</v>
      </c>
      <c r="N99" s="657"/>
      <c r="O99" s="658">
        <v>5066000</v>
      </c>
      <c r="P99" s="659"/>
      <c r="Q99" s="659"/>
      <c r="R99" s="660"/>
      <c r="S99" s="856"/>
      <c r="T99" s="700"/>
      <c r="U99" s="655"/>
      <c r="V99" s="656"/>
      <c r="W99" s="656"/>
      <c r="X99" s="700"/>
      <c r="Y99" s="655"/>
      <c r="Z99" s="700"/>
      <c r="AA99" s="655"/>
      <c r="AB99" s="656"/>
      <c r="AC99" s="656"/>
      <c r="AD99" s="700"/>
      <c r="AE99" s="651"/>
      <c r="AF99" s="657"/>
      <c r="AG99" s="658"/>
      <c r="AH99" s="659"/>
      <c r="AI99" s="659"/>
      <c r="AJ99" s="857"/>
      <c r="AK99" s="662">
        <v>149</v>
      </c>
      <c r="AL99" s="657"/>
      <c r="AM99" s="658">
        <v>5066000</v>
      </c>
      <c r="AN99" s="659"/>
      <c r="AO99" s="659"/>
      <c r="AP99" s="659"/>
      <c r="AQ99" s="768">
        <f t="shared" si="6"/>
        <v>0</v>
      </c>
      <c r="AR99" s="769"/>
      <c r="AS99" s="769"/>
      <c r="AT99" s="858">
        <f t="shared" si="7"/>
        <v>0</v>
      </c>
      <c r="AU99" s="858"/>
      <c r="AV99" s="858"/>
      <c r="AW99" s="858"/>
      <c r="AX99" s="859"/>
    </row>
    <row r="100" spans="1:50" ht="21.75" customHeight="1">
      <c r="A100" s="854" t="s">
        <v>819</v>
      </c>
      <c r="B100" s="855"/>
      <c r="C100" s="855"/>
      <c r="D100" s="855"/>
      <c r="E100" s="855"/>
      <c r="F100" s="773"/>
      <c r="G100" s="773"/>
      <c r="H100" s="773"/>
      <c r="I100" s="773"/>
      <c r="J100" s="773"/>
      <c r="K100" s="773"/>
      <c r="L100" s="774"/>
      <c r="M100" s="662">
        <v>155</v>
      </c>
      <c r="N100" s="657"/>
      <c r="O100" s="658">
        <v>2505833</v>
      </c>
      <c r="P100" s="659"/>
      <c r="Q100" s="659"/>
      <c r="R100" s="660"/>
      <c r="S100" s="646"/>
      <c r="T100" s="647"/>
      <c r="U100" s="575"/>
      <c r="V100" s="648"/>
      <c r="W100" s="648"/>
      <c r="X100" s="647"/>
      <c r="Y100" s="575"/>
      <c r="Z100" s="647"/>
      <c r="AA100" s="575"/>
      <c r="AB100" s="648"/>
      <c r="AC100" s="648"/>
      <c r="AD100" s="647"/>
      <c r="AE100" s="651">
        <v>-17</v>
      </c>
      <c r="AF100" s="657"/>
      <c r="AG100" s="658">
        <v>-274833</v>
      </c>
      <c r="AH100" s="659"/>
      <c r="AI100" s="659"/>
      <c r="AJ100" s="660"/>
      <c r="AK100" s="662">
        <v>147</v>
      </c>
      <c r="AL100" s="657"/>
      <c r="AM100" s="658">
        <v>2376500</v>
      </c>
      <c r="AN100" s="659"/>
      <c r="AO100" s="659"/>
      <c r="AP100" s="660"/>
      <c r="AQ100" s="768">
        <f t="shared" si="6"/>
        <v>9</v>
      </c>
      <c r="AR100" s="769"/>
      <c r="AS100" s="769"/>
      <c r="AT100" s="858">
        <f t="shared" si="7"/>
        <v>145500</v>
      </c>
      <c r="AU100" s="858"/>
      <c r="AV100" s="858"/>
      <c r="AW100" s="858"/>
      <c r="AX100" s="859"/>
    </row>
    <row r="101" spans="1:50" ht="21.75" customHeight="1">
      <c r="A101" s="860" t="s">
        <v>720</v>
      </c>
      <c r="B101" s="861"/>
      <c r="C101" s="861"/>
      <c r="D101" s="861"/>
      <c r="E101" s="861"/>
      <c r="F101" s="773"/>
      <c r="G101" s="773"/>
      <c r="H101" s="773"/>
      <c r="I101" s="773"/>
      <c r="J101" s="773"/>
      <c r="K101" s="773"/>
      <c r="L101" s="774"/>
      <c r="M101" s="654">
        <v>436</v>
      </c>
      <c r="N101" s="663"/>
      <c r="O101" s="667">
        <v>5232000</v>
      </c>
      <c r="P101" s="667"/>
      <c r="Q101" s="667"/>
      <c r="R101" s="770"/>
      <c r="S101" s="768"/>
      <c r="T101" s="769"/>
      <c r="U101" s="663"/>
      <c r="V101" s="663"/>
      <c r="W101" s="663"/>
      <c r="X101" s="663"/>
      <c r="Y101" s="663"/>
      <c r="Z101" s="663"/>
      <c r="AA101" s="663"/>
      <c r="AB101" s="663"/>
      <c r="AC101" s="663"/>
      <c r="AD101" s="663"/>
      <c r="AE101" s="663">
        <v>-5</v>
      </c>
      <c r="AF101" s="663"/>
      <c r="AG101" s="765">
        <v>-60000</v>
      </c>
      <c r="AH101" s="862"/>
      <c r="AI101" s="862"/>
      <c r="AJ101" s="863"/>
      <c r="AK101" s="768">
        <v>431</v>
      </c>
      <c r="AL101" s="769"/>
      <c r="AM101" s="858">
        <v>5172000</v>
      </c>
      <c r="AN101" s="858"/>
      <c r="AO101" s="858"/>
      <c r="AP101" s="658"/>
      <c r="AQ101" s="768">
        <f t="shared" si="6"/>
        <v>0</v>
      </c>
      <c r="AR101" s="769"/>
      <c r="AS101" s="769"/>
      <c r="AT101" s="858">
        <f t="shared" si="7"/>
        <v>0</v>
      </c>
      <c r="AU101" s="858"/>
      <c r="AV101" s="858"/>
      <c r="AW101" s="858"/>
      <c r="AX101" s="859"/>
    </row>
    <row r="102" spans="1:50" ht="21.75" customHeight="1">
      <c r="A102" s="854" t="s">
        <v>721</v>
      </c>
      <c r="B102" s="855"/>
      <c r="C102" s="855"/>
      <c r="D102" s="855"/>
      <c r="E102" s="855"/>
      <c r="F102" s="773"/>
      <c r="G102" s="773"/>
      <c r="H102" s="773"/>
      <c r="I102" s="773"/>
      <c r="J102" s="773"/>
      <c r="K102" s="773"/>
      <c r="L102" s="774"/>
      <c r="M102" s="654">
        <v>410</v>
      </c>
      <c r="N102" s="663"/>
      <c r="O102" s="667">
        <v>2460000</v>
      </c>
      <c r="P102" s="667"/>
      <c r="Q102" s="667"/>
      <c r="R102" s="770"/>
      <c r="S102" s="768"/>
      <c r="T102" s="769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7"/>
      <c r="AH102" s="667"/>
      <c r="AI102" s="667"/>
      <c r="AJ102" s="667"/>
      <c r="AK102" s="768">
        <v>389</v>
      </c>
      <c r="AL102" s="769"/>
      <c r="AM102" s="858">
        <v>2334000</v>
      </c>
      <c r="AN102" s="858"/>
      <c r="AO102" s="858"/>
      <c r="AP102" s="658"/>
      <c r="AQ102" s="768">
        <f t="shared" si="6"/>
        <v>-21</v>
      </c>
      <c r="AR102" s="769"/>
      <c r="AS102" s="769"/>
      <c r="AT102" s="858">
        <f t="shared" si="7"/>
        <v>-126000</v>
      </c>
      <c r="AU102" s="858"/>
      <c r="AV102" s="858"/>
      <c r="AW102" s="858"/>
      <c r="AX102" s="859"/>
    </row>
    <row r="103" spans="1:50" ht="21.75" customHeight="1">
      <c r="A103" s="854" t="s">
        <v>820</v>
      </c>
      <c r="B103" s="855"/>
      <c r="C103" s="855"/>
      <c r="D103" s="855"/>
      <c r="E103" s="855"/>
      <c r="F103" s="773"/>
      <c r="G103" s="773"/>
      <c r="H103" s="773"/>
      <c r="I103" s="773"/>
      <c r="J103" s="773"/>
      <c r="K103" s="773"/>
      <c r="L103" s="774"/>
      <c r="M103" s="654">
        <v>1079</v>
      </c>
      <c r="N103" s="663"/>
      <c r="O103" s="667">
        <v>70135000</v>
      </c>
      <c r="P103" s="667"/>
      <c r="Q103" s="667"/>
      <c r="R103" s="770"/>
      <c r="S103" s="768"/>
      <c r="T103" s="769"/>
      <c r="U103" s="663"/>
      <c r="V103" s="663"/>
      <c r="W103" s="663"/>
      <c r="X103" s="663"/>
      <c r="Y103" s="663"/>
      <c r="Z103" s="663"/>
      <c r="AA103" s="663"/>
      <c r="AB103" s="663"/>
      <c r="AC103" s="663"/>
      <c r="AD103" s="663"/>
      <c r="AE103" s="663"/>
      <c r="AF103" s="663"/>
      <c r="AG103" s="663"/>
      <c r="AH103" s="663"/>
      <c r="AI103" s="663"/>
      <c r="AJ103" s="663"/>
      <c r="AK103" s="768">
        <v>935</v>
      </c>
      <c r="AL103" s="769"/>
      <c r="AM103" s="858">
        <v>60775000</v>
      </c>
      <c r="AN103" s="858"/>
      <c r="AO103" s="858"/>
      <c r="AP103" s="658"/>
      <c r="AQ103" s="768">
        <f t="shared" si="6"/>
        <v>-144</v>
      </c>
      <c r="AR103" s="769"/>
      <c r="AS103" s="769"/>
      <c r="AT103" s="858">
        <f t="shared" si="7"/>
        <v>-9360000</v>
      </c>
      <c r="AU103" s="858"/>
      <c r="AV103" s="858"/>
      <c r="AW103" s="858"/>
      <c r="AX103" s="859"/>
    </row>
    <row r="104" spans="1:50" ht="45.75" customHeight="1">
      <c r="A104" s="854" t="s">
        <v>821</v>
      </c>
      <c r="B104" s="855"/>
      <c r="C104" s="855"/>
      <c r="D104" s="855"/>
      <c r="E104" s="855"/>
      <c r="F104" s="864"/>
      <c r="G104" s="864"/>
      <c r="H104" s="864"/>
      <c r="I104" s="864"/>
      <c r="J104" s="864"/>
      <c r="K104" s="864"/>
      <c r="L104" s="865"/>
      <c r="M104" s="654">
        <v>159</v>
      </c>
      <c r="N104" s="663"/>
      <c r="O104" s="667">
        <v>3180000</v>
      </c>
      <c r="P104" s="667"/>
      <c r="Q104" s="667"/>
      <c r="R104" s="770"/>
      <c r="S104" s="768"/>
      <c r="T104" s="769"/>
      <c r="U104" s="663"/>
      <c r="V104" s="663"/>
      <c r="W104" s="663"/>
      <c r="X104" s="663"/>
      <c r="Y104" s="663"/>
      <c r="Z104" s="663"/>
      <c r="AA104" s="663"/>
      <c r="AB104" s="663"/>
      <c r="AC104" s="663"/>
      <c r="AD104" s="663"/>
      <c r="AE104" s="663"/>
      <c r="AF104" s="663"/>
      <c r="AG104" s="663"/>
      <c r="AH104" s="663"/>
      <c r="AI104" s="663"/>
      <c r="AJ104" s="663"/>
      <c r="AK104" s="768">
        <v>137</v>
      </c>
      <c r="AL104" s="769"/>
      <c r="AM104" s="858">
        <v>2740000</v>
      </c>
      <c r="AN104" s="858"/>
      <c r="AO104" s="858"/>
      <c r="AP104" s="658"/>
      <c r="AQ104" s="768">
        <f t="shared" si="6"/>
        <v>-22</v>
      </c>
      <c r="AR104" s="769"/>
      <c r="AS104" s="769"/>
      <c r="AT104" s="858">
        <f t="shared" si="7"/>
        <v>-440000</v>
      </c>
      <c r="AU104" s="858"/>
      <c r="AV104" s="858"/>
      <c r="AW104" s="858"/>
      <c r="AX104" s="859"/>
    </row>
    <row r="105" spans="1:50" ht="21.75" customHeight="1">
      <c r="A105" s="854" t="s">
        <v>722</v>
      </c>
      <c r="B105" s="855"/>
      <c r="C105" s="855"/>
      <c r="D105" s="855"/>
      <c r="E105" s="855"/>
      <c r="F105" s="773"/>
      <c r="G105" s="773"/>
      <c r="H105" s="773"/>
      <c r="I105" s="773"/>
      <c r="J105" s="773"/>
      <c r="K105" s="773"/>
      <c r="L105" s="774"/>
      <c r="M105" s="654">
        <v>1171</v>
      </c>
      <c r="N105" s="663"/>
      <c r="O105" s="667">
        <v>11710000</v>
      </c>
      <c r="P105" s="667"/>
      <c r="Q105" s="667"/>
      <c r="R105" s="770"/>
      <c r="S105" s="768"/>
      <c r="T105" s="769"/>
      <c r="U105" s="663"/>
      <c r="V105" s="663"/>
      <c r="W105" s="663"/>
      <c r="X105" s="663"/>
      <c r="Y105" s="663"/>
      <c r="Z105" s="663"/>
      <c r="AA105" s="663"/>
      <c r="AB105" s="663"/>
      <c r="AC105" s="663"/>
      <c r="AD105" s="663"/>
      <c r="AE105" s="663"/>
      <c r="AF105" s="663"/>
      <c r="AG105" s="658"/>
      <c r="AH105" s="659"/>
      <c r="AI105" s="659"/>
      <c r="AJ105" s="857"/>
      <c r="AK105" s="768">
        <v>1058</v>
      </c>
      <c r="AL105" s="769"/>
      <c r="AM105" s="858">
        <v>10580000</v>
      </c>
      <c r="AN105" s="858"/>
      <c r="AO105" s="858"/>
      <c r="AP105" s="658"/>
      <c r="AQ105" s="768">
        <f t="shared" si="6"/>
        <v>-113</v>
      </c>
      <c r="AR105" s="769"/>
      <c r="AS105" s="769"/>
      <c r="AT105" s="858">
        <f t="shared" si="7"/>
        <v>-1130000</v>
      </c>
      <c r="AU105" s="858"/>
      <c r="AV105" s="858"/>
      <c r="AW105" s="858"/>
      <c r="AX105" s="859"/>
    </row>
    <row r="106" spans="1:50" ht="21.75" customHeight="1">
      <c r="A106" s="854" t="s">
        <v>723</v>
      </c>
      <c r="B106" s="855"/>
      <c r="C106" s="855"/>
      <c r="D106" s="855"/>
      <c r="E106" s="855"/>
      <c r="F106" s="773"/>
      <c r="G106" s="773"/>
      <c r="H106" s="773"/>
      <c r="I106" s="773"/>
      <c r="J106" s="773"/>
      <c r="K106" s="773"/>
      <c r="L106" s="774"/>
      <c r="M106" s="654">
        <v>2026</v>
      </c>
      <c r="N106" s="663"/>
      <c r="O106" s="667">
        <v>2026000</v>
      </c>
      <c r="P106" s="667"/>
      <c r="Q106" s="667"/>
      <c r="R106" s="770"/>
      <c r="S106" s="768"/>
      <c r="T106" s="769"/>
      <c r="U106" s="663"/>
      <c r="V106" s="663"/>
      <c r="W106" s="663"/>
      <c r="X106" s="663"/>
      <c r="Y106" s="663"/>
      <c r="Z106" s="663"/>
      <c r="AA106" s="663"/>
      <c r="AB106" s="663"/>
      <c r="AC106" s="663"/>
      <c r="AD106" s="663"/>
      <c r="AE106" s="663">
        <v>-50</v>
      </c>
      <c r="AF106" s="663"/>
      <c r="AG106" s="667">
        <v>-50000</v>
      </c>
      <c r="AH106" s="667"/>
      <c r="AI106" s="667"/>
      <c r="AJ106" s="667"/>
      <c r="AK106" s="768">
        <v>1975</v>
      </c>
      <c r="AL106" s="769"/>
      <c r="AM106" s="858">
        <v>1975000</v>
      </c>
      <c r="AN106" s="858"/>
      <c r="AO106" s="858"/>
      <c r="AP106" s="658"/>
      <c r="AQ106" s="768">
        <f t="shared" si="6"/>
        <v>-1</v>
      </c>
      <c r="AR106" s="769"/>
      <c r="AS106" s="769"/>
      <c r="AT106" s="858">
        <f t="shared" si="7"/>
        <v>-1000</v>
      </c>
      <c r="AU106" s="858"/>
      <c r="AV106" s="858"/>
      <c r="AW106" s="858"/>
      <c r="AX106" s="859"/>
    </row>
    <row r="107" spans="1:50" ht="21.75" customHeight="1">
      <c r="A107" s="854" t="s">
        <v>822</v>
      </c>
      <c r="B107" s="855"/>
      <c r="C107" s="855"/>
      <c r="D107" s="855"/>
      <c r="E107" s="855"/>
      <c r="F107" s="773"/>
      <c r="G107" s="773"/>
      <c r="H107" s="773"/>
      <c r="I107" s="773"/>
      <c r="J107" s="773"/>
      <c r="K107" s="773"/>
      <c r="L107" s="774"/>
      <c r="M107" s="662">
        <v>104</v>
      </c>
      <c r="N107" s="657"/>
      <c r="O107" s="658">
        <v>12896000</v>
      </c>
      <c r="P107" s="659"/>
      <c r="Q107" s="659"/>
      <c r="R107" s="660"/>
      <c r="S107" s="642"/>
      <c r="T107" s="643"/>
      <c r="U107" s="643"/>
      <c r="V107" s="643"/>
      <c r="W107" s="643"/>
      <c r="X107" s="643"/>
      <c r="Y107" s="643"/>
      <c r="Z107" s="643"/>
      <c r="AA107" s="643"/>
      <c r="AB107" s="643"/>
      <c r="AC107" s="643"/>
      <c r="AD107" s="643"/>
      <c r="AE107" s="651"/>
      <c r="AF107" s="657"/>
      <c r="AG107" s="658"/>
      <c r="AH107" s="659"/>
      <c r="AI107" s="659"/>
      <c r="AJ107" s="660"/>
      <c r="AK107" s="662">
        <v>104</v>
      </c>
      <c r="AL107" s="657"/>
      <c r="AM107" s="658">
        <v>12896000</v>
      </c>
      <c r="AN107" s="659"/>
      <c r="AO107" s="659"/>
      <c r="AP107" s="660"/>
      <c r="AQ107" s="768">
        <f t="shared" si="6"/>
        <v>0</v>
      </c>
      <c r="AR107" s="769"/>
      <c r="AS107" s="769"/>
      <c r="AT107" s="858">
        <f t="shared" si="7"/>
        <v>0</v>
      </c>
      <c r="AU107" s="858"/>
      <c r="AV107" s="858"/>
      <c r="AW107" s="858"/>
      <c r="AX107" s="859"/>
    </row>
    <row r="108" spans="1:50" ht="21.75" customHeight="1" thickBot="1">
      <c r="A108" s="854" t="s">
        <v>823</v>
      </c>
      <c r="B108" s="855"/>
      <c r="C108" s="855"/>
      <c r="D108" s="855"/>
      <c r="E108" s="855"/>
      <c r="F108" s="773"/>
      <c r="G108" s="773"/>
      <c r="H108" s="773"/>
      <c r="I108" s="773"/>
      <c r="J108" s="773"/>
      <c r="K108" s="773"/>
      <c r="L108" s="774"/>
      <c r="M108" s="654">
        <v>100</v>
      </c>
      <c r="N108" s="663"/>
      <c r="O108" s="667">
        <v>5900000</v>
      </c>
      <c r="P108" s="667"/>
      <c r="Q108" s="667"/>
      <c r="R108" s="770"/>
      <c r="S108" s="768"/>
      <c r="T108" s="769"/>
      <c r="U108" s="663"/>
      <c r="V108" s="663"/>
      <c r="W108" s="663"/>
      <c r="X108" s="663"/>
      <c r="Y108" s="663"/>
      <c r="Z108" s="663"/>
      <c r="AA108" s="663"/>
      <c r="AB108" s="663"/>
      <c r="AC108" s="663"/>
      <c r="AD108" s="663"/>
      <c r="AE108" s="663"/>
      <c r="AF108" s="663"/>
      <c r="AG108" s="667"/>
      <c r="AH108" s="667"/>
      <c r="AI108" s="667"/>
      <c r="AJ108" s="667"/>
      <c r="AK108" s="768">
        <v>110</v>
      </c>
      <c r="AL108" s="769"/>
      <c r="AM108" s="858">
        <v>6490000</v>
      </c>
      <c r="AN108" s="858"/>
      <c r="AO108" s="858"/>
      <c r="AP108" s="658"/>
      <c r="AQ108" s="768">
        <f t="shared" si="6"/>
        <v>10</v>
      </c>
      <c r="AR108" s="769"/>
      <c r="AS108" s="769"/>
      <c r="AT108" s="858">
        <f t="shared" si="7"/>
        <v>590000</v>
      </c>
      <c r="AU108" s="858"/>
      <c r="AV108" s="858"/>
      <c r="AW108" s="858"/>
      <c r="AX108" s="859"/>
    </row>
    <row r="109" spans="1:50" ht="42" customHeight="1" thickBot="1">
      <c r="A109" s="876" t="s">
        <v>824</v>
      </c>
      <c r="B109" s="877"/>
      <c r="C109" s="877"/>
      <c r="D109" s="877"/>
      <c r="E109" s="877"/>
      <c r="F109" s="878"/>
      <c r="G109" s="878"/>
      <c r="H109" s="878"/>
      <c r="I109" s="878"/>
      <c r="J109" s="878"/>
      <c r="K109" s="878"/>
      <c r="L109" s="879"/>
      <c r="M109" s="830">
        <f>SUM(M96:N108)</f>
        <v>125248</v>
      </c>
      <c r="N109" s="828"/>
      <c r="O109" s="828">
        <f>SUM(O96:R108)</f>
        <v>962756944</v>
      </c>
      <c r="P109" s="828"/>
      <c r="Q109" s="828"/>
      <c r="R109" s="829"/>
      <c r="S109" s="840" t="e">
        <f>SUM(S96:S108)</f>
        <v>#REF!</v>
      </c>
      <c r="T109" s="834"/>
      <c r="U109" s="834" t="e">
        <f>SUM(U96:U108)</f>
        <v>#REF!</v>
      </c>
      <c r="V109" s="834"/>
      <c r="W109" s="834"/>
      <c r="X109" s="834"/>
      <c r="Y109" s="834" t="e">
        <f>SUM(Y96:Y108)</f>
        <v>#REF!</v>
      </c>
      <c r="Z109" s="834"/>
      <c r="AA109" s="834" t="e">
        <f>SUM(AA96:AA108)</f>
        <v>#REF!</v>
      </c>
      <c r="AB109" s="834"/>
      <c r="AC109" s="834"/>
      <c r="AD109" s="834"/>
      <c r="AE109" s="834">
        <f>SUM(AE96:AF108)</f>
        <v>-156</v>
      </c>
      <c r="AF109" s="834"/>
      <c r="AG109" s="828">
        <f>SUM(AG96:AJ108)</f>
        <v>-6085767</v>
      </c>
      <c r="AH109" s="834"/>
      <c r="AI109" s="834"/>
      <c r="AJ109" s="886"/>
      <c r="AK109" s="830">
        <f>SUM(AK96:AL108)</f>
        <v>124737</v>
      </c>
      <c r="AL109" s="828"/>
      <c r="AM109" s="828">
        <f>SUM(AM96:AP108)</f>
        <v>949021813</v>
      </c>
      <c r="AN109" s="828"/>
      <c r="AO109" s="828"/>
      <c r="AP109" s="829"/>
      <c r="AQ109" s="795">
        <f>SUM(AQ96:AQ108)</f>
        <v>-355</v>
      </c>
      <c r="AR109" s="796"/>
      <c r="AS109" s="797"/>
      <c r="AT109" s="838">
        <f>SUM(AT96:AT108)</f>
        <v>-7649364</v>
      </c>
      <c r="AU109" s="887"/>
      <c r="AV109" s="887"/>
      <c r="AW109" s="887"/>
      <c r="AX109" s="888"/>
    </row>
    <row r="110" ht="13.5" hidden="1" thickBot="1"/>
    <row r="111" spans="1:50" ht="21.75" customHeight="1">
      <c r="A111" s="889" t="s">
        <v>724</v>
      </c>
      <c r="B111" s="890"/>
      <c r="C111" s="890"/>
      <c r="D111" s="890"/>
      <c r="E111" s="890"/>
      <c r="F111" s="890"/>
      <c r="G111" s="890"/>
      <c r="H111" s="890"/>
      <c r="I111" s="890"/>
      <c r="J111" s="890"/>
      <c r="K111" s="890"/>
      <c r="L111" s="891"/>
      <c r="M111" s="819">
        <v>292</v>
      </c>
      <c r="N111" s="820"/>
      <c r="O111" s="892">
        <v>2277600</v>
      </c>
      <c r="P111" s="893"/>
      <c r="Q111" s="893"/>
      <c r="R111" s="893"/>
      <c r="S111" s="576"/>
      <c r="T111" s="576"/>
      <c r="U111" s="576"/>
      <c r="V111" s="576"/>
      <c r="W111" s="576"/>
      <c r="X111" s="576"/>
      <c r="Y111" s="577"/>
      <c r="Z111" s="578"/>
      <c r="AA111" s="578"/>
      <c r="AB111" s="578"/>
      <c r="AC111" s="578"/>
      <c r="AD111" s="579"/>
      <c r="AE111" s="894">
        <v>-21</v>
      </c>
      <c r="AF111" s="895"/>
      <c r="AG111" s="895">
        <v>-163800</v>
      </c>
      <c r="AH111" s="895"/>
      <c r="AI111" s="895"/>
      <c r="AJ111" s="896"/>
      <c r="AK111" s="897">
        <v>271</v>
      </c>
      <c r="AL111" s="895"/>
      <c r="AM111" s="895">
        <v>2113800</v>
      </c>
      <c r="AN111" s="895"/>
      <c r="AO111" s="895"/>
      <c r="AP111" s="896"/>
      <c r="AQ111" s="768">
        <f aca="true" t="shared" si="8" ref="AQ111:AQ116">AK111-(M111+S111+Y111+AE111)</f>
        <v>0</v>
      </c>
      <c r="AR111" s="769"/>
      <c r="AS111" s="769"/>
      <c r="AT111" s="858">
        <f aca="true" t="shared" si="9" ref="AT111:AT116">AM111-(O111+U111+AA111+AG111)</f>
        <v>0</v>
      </c>
      <c r="AU111" s="858"/>
      <c r="AV111" s="858"/>
      <c r="AW111" s="858"/>
      <c r="AX111" s="859"/>
    </row>
    <row r="112" spans="1:50" ht="21.75" customHeight="1">
      <c r="A112" s="883" t="s">
        <v>725</v>
      </c>
      <c r="B112" s="884"/>
      <c r="C112" s="884"/>
      <c r="D112" s="884"/>
      <c r="E112" s="884"/>
      <c r="F112" s="884"/>
      <c r="G112" s="884"/>
      <c r="H112" s="884"/>
      <c r="I112" s="884"/>
      <c r="J112" s="884"/>
      <c r="K112" s="884"/>
      <c r="L112" s="885"/>
      <c r="M112" s="662">
        <v>249</v>
      </c>
      <c r="N112" s="657"/>
      <c r="O112" s="659">
        <v>971100</v>
      </c>
      <c r="P112" s="652"/>
      <c r="Q112" s="652"/>
      <c r="R112" s="652"/>
      <c r="S112" s="574"/>
      <c r="T112" s="574"/>
      <c r="U112" s="574"/>
      <c r="V112" s="574"/>
      <c r="W112" s="574"/>
      <c r="X112" s="574"/>
      <c r="Y112" s="580"/>
      <c r="Z112" s="581"/>
      <c r="AA112" s="581"/>
      <c r="AB112" s="581"/>
      <c r="AC112" s="581"/>
      <c r="AD112" s="575"/>
      <c r="AE112" s="898">
        <v>-14</v>
      </c>
      <c r="AF112" s="858"/>
      <c r="AG112" s="857">
        <v>-54600</v>
      </c>
      <c r="AH112" s="858"/>
      <c r="AI112" s="858"/>
      <c r="AJ112" s="859"/>
      <c r="AK112" s="857">
        <v>221</v>
      </c>
      <c r="AL112" s="858"/>
      <c r="AM112" s="858">
        <v>861900</v>
      </c>
      <c r="AN112" s="858"/>
      <c r="AO112" s="858"/>
      <c r="AP112" s="859"/>
      <c r="AQ112" s="768">
        <f t="shared" si="8"/>
        <v>-14</v>
      </c>
      <c r="AR112" s="769"/>
      <c r="AS112" s="769"/>
      <c r="AT112" s="858">
        <f t="shared" si="9"/>
        <v>-54600</v>
      </c>
      <c r="AU112" s="858"/>
      <c r="AV112" s="858"/>
      <c r="AW112" s="858"/>
      <c r="AX112" s="859"/>
    </row>
    <row r="113" spans="1:50" ht="21.75" customHeight="1">
      <c r="A113" s="883" t="s">
        <v>726</v>
      </c>
      <c r="B113" s="884"/>
      <c r="C113" s="884"/>
      <c r="D113" s="884"/>
      <c r="E113" s="884"/>
      <c r="F113" s="884"/>
      <c r="G113" s="884"/>
      <c r="H113" s="884"/>
      <c r="I113" s="884"/>
      <c r="J113" s="884"/>
      <c r="K113" s="884"/>
      <c r="L113" s="885"/>
      <c r="M113" s="662">
        <v>9</v>
      </c>
      <c r="N113" s="657"/>
      <c r="O113" s="659">
        <v>5820000</v>
      </c>
      <c r="P113" s="652"/>
      <c r="Q113" s="652"/>
      <c r="R113" s="652"/>
      <c r="S113" s="574"/>
      <c r="T113" s="574"/>
      <c r="U113" s="574"/>
      <c r="V113" s="574"/>
      <c r="W113" s="574"/>
      <c r="X113" s="574"/>
      <c r="Y113" s="580"/>
      <c r="Z113" s="581"/>
      <c r="AA113" s="581"/>
      <c r="AB113" s="581"/>
      <c r="AC113" s="581"/>
      <c r="AD113" s="575"/>
      <c r="AE113" s="898"/>
      <c r="AF113" s="858"/>
      <c r="AG113" s="857"/>
      <c r="AH113" s="858"/>
      <c r="AI113" s="858"/>
      <c r="AJ113" s="859"/>
      <c r="AK113" s="857">
        <v>9</v>
      </c>
      <c r="AL113" s="858"/>
      <c r="AM113" s="858">
        <v>5820000</v>
      </c>
      <c r="AN113" s="858"/>
      <c r="AO113" s="858"/>
      <c r="AP113" s="859"/>
      <c r="AQ113" s="768">
        <f t="shared" si="8"/>
        <v>0</v>
      </c>
      <c r="AR113" s="769"/>
      <c r="AS113" s="769"/>
      <c r="AT113" s="858">
        <f t="shared" si="9"/>
        <v>0</v>
      </c>
      <c r="AU113" s="858"/>
      <c r="AV113" s="858"/>
      <c r="AW113" s="858"/>
      <c r="AX113" s="859"/>
    </row>
    <row r="114" spans="1:50" ht="21.75" customHeight="1">
      <c r="A114" s="883" t="s">
        <v>825</v>
      </c>
      <c r="B114" s="884"/>
      <c r="C114" s="884"/>
      <c r="D114" s="884"/>
      <c r="E114" s="884"/>
      <c r="F114" s="884"/>
      <c r="G114" s="884"/>
      <c r="H114" s="884"/>
      <c r="I114" s="884"/>
      <c r="J114" s="884"/>
      <c r="K114" s="884"/>
      <c r="L114" s="885"/>
      <c r="M114" s="662">
        <v>10</v>
      </c>
      <c r="N114" s="657"/>
      <c r="O114" s="659">
        <v>3233333</v>
      </c>
      <c r="P114" s="652"/>
      <c r="Q114" s="652"/>
      <c r="R114" s="652"/>
      <c r="S114" s="574"/>
      <c r="T114" s="574"/>
      <c r="U114" s="574"/>
      <c r="V114" s="574"/>
      <c r="W114" s="574"/>
      <c r="X114" s="574"/>
      <c r="Y114" s="580"/>
      <c r="Z114" s="581"/>
      <c r="AA114" s="581"/>
      <c r="AB114" s="581"/>
      <c r="AC114" s="581"/>
      <c r="AD114" s="575"/>
      <c r="AE114" s="872"/>
      <c r="AF114" s="868"/>
      <c r="AG114" s="870"/>
      <c r="AH114" s="868"/>
      <c r="AI114" s="868"/>
      <c r="AJ114" s="869"/>
      <c r="AK114" s="870">
        <v>9</v>
      </c>
      <c r="AL114" s="868"/>
      <c r="AM114" s="868">
        <v>2910000</v>
      </c>
      <c r="AN114" s="868"/>
      <c r="AO114" s="868"/>
      <c r="AP114" s="869"/>
      <c r="AQ114" s="768">
        <f t="shared" si="8"/>
        <v>-1</v>
      </c>
      <c r="AR114" s="769"/>
      <c r="AS114" s="769"/>
      <c r="AT114" s="858">
        <f t="shared" si="9"/>
        <v>-323333</v>
      </c>
      <c r="AU114" s="858"/>
      <c r="AV114" s="858"/>
      <c r="AW114" s="858"/>
      <c r="AX114" s="859"/>
    </row>
    <row r="115" spans="1:50" ht="21.75" customHeight="1">
      <c r="A115" s="873" t="s">
        <v>826</v>
      </c>
      <c r="B115" s="874"/>
      <c r="C115" s="874"/>
      <c r="D115" s="874"/>
      <c r="E115" s="874"/>
      <c r="F115" s="874"/>
      <c r="G115" s="874"/>
      <c r="H115" s="874"/>
      <c r="I115" s="874"/>
      <c r="J115" s="874"/>
      <c r="K115" s="874"/>
      <c r="L115" s="875"/>
      <c r="M115" s="662">
        <v>2436</v>
      </c>
      <c r="N115" s="657"/>
      <c r="O115" s="658">
        <v>698320</v>
      </c>
      <c r="P115" s="659"/>
      <c r="Q115" s="659"/>
      <c r="R115" s="659"/>
      <c r="S115" s="574"/>
      <c r="T115" s="574"/>
      <c r="U115" s="574"/>
      <c r="V115" s="574"/>
      <c r="W115" s="574"/>
      <c r="X115" s="574"/>
      <c r="Y115" s="642"/>
      <c r="Z115" s="643"/>
      <c r="AA115" s="643"/>
      <c r="AB115" s="643"/>
      <c r="AC115" s="643"/>
      <c r="AD115" s="649"/>
      <c r="AE115" s="871">
        <v>-4</v>
      </c>
      <c r="AF115" s="857"/>
      <c r="AG115" s="658">
        <v>-1147</v>
      </c>
      <c r="AH115" s="659"/>
      <c r="AI115" s="659"/>
      <c r="AJ115" s="660"/>
      <c r="AK115" s="871">
        <v>2434</v>
      </c>
      <c r="AL115" s="857"/>
      <c r="AM115" s="658">
        <v>697747</v>
      </c>
      <c r="AN115" s="659"/>
      <c r="AO115" s="659"/>
      <c r="AP115" s="660"/>
      <c r="AQ115" s="768">
        <f t="shared" si="8"/>
        <v>2</v>
      </c>
      <c r="AR115" s="769"/>
      <c r="AS115" s="769"/>
      <c r="AT115" s="858">
        <f t="shared" si="9"/>
        <v>574</v>
      </c>
      <c r="AU115" s="858"/>
      <c r="AV115" s="858"/>
      <c r="AW115" s="858"/>
      <c r="AX115" s="859"/>
    </row>
    <row r="116" spans="1:50" ht="21.75" customHeight="1" thickBot="1">
      <c r="A116" s="873" t="s">
        <v>827</v>
      </c>
      <c r="B116" s="874"/>
      <c r="C116" s="874"/>
      <c r="D116" s="874"/>
      <c r="E116" s="874"/>
      <c r="F116" s="874"/>
      <c r="G116" s="874"/>
      <c r="H116" s="874"/>
      <c r="I116" s="874"/>
      <c r="J116" s="874"/>
      <c r="K116" s="874"/>
      <c r="L116" s="875"/>
      <c r="M116" s="662">
        <v>2026</v>
      </c>
      <c r="N116" s="657"/>
      <c r="O116" s="659">
        <v>290393</v>
      </c>
      <c r="P116" s="652"/>
      <c r="Q116" s="652"/>
      <c r="R116" s="652"/>
      <c r="S116" s="574"/>
      <c r="T116" s="574"/>
      <c r="U116" s="574"/>
      <c r="V116" s="574"/>
      <c r="W116" s="574"/>
      <c r="X116" s="574"/>
      <c r="Y116" s="580"/>
      <c r="Z116" s="581"/>
      <c r="AA116" s="581"/>
      <c r="AB116" s="581"/>
      <c r="AC116" s="581"/>
      <c r="AD116" s="575"/>
      <c r="AE116" s="872">
        <v>-50</v>
      </c>
      <c r="AF116" s="868"/>
      <c r="AG116" s="870">
        <v>-7166</v>
      </c>
      <c r="AH116" s="868"/>
      <c r="AI116" s="868"/>
      <c r="AJ116" s="869"/>
      <c r="AK116" s="870">
        <v>1975</v>
      </c>
      <c r="AL116" s="868"/>
      <c r="AM116" s="868">
        <v>283083</v>
      </c>
      <c r="AN116" s="868"/>
      <c r="AO116" s="868"/>
      <c r="AP116" s="869"/>
      <c r="AQ116" s="768">
        <f t="shared" si="8"/>
        <v>-1</v>
      </c>
      <c r="AR116" s="769"/>
      <c r="AS116" s="769"/>
      <c r="AT116" s="858">
        <f t="shared" si="9"/>
        <v>-144</v>
      </c>
      <c r="AU116" s="858"/>
      <c r="AV116" s="858"/>
      <c r="AW116" s="858"/>
      <c r="AX116" s="859"/>
    </row>
    <row r="117" spans="1:50" ht="33" customHeight="1" thickBot="1">
      <c r="A117" s="899" t="s">
        <v>643</v>
      </c>
      <c r="B117" s="900"/>
      <c r="C117" s="900"/>
      <c r="D117" s="900"/>
      <c r="E117" s="900"/>
      <c r="F117" s="901"/>
      <c r="G117" s="901"/>
      <c r="H117" s="901"/>
      <c r="I117" s="901"/>
      <c r="J117" s="901"/>
      <c r="K117" s="901"/>
      <c r="L117" s="902"/>
      <c r="M117" s="903">
        <f>SUM(M111:M116)</f>
        <v>5022</v>
      </c>
      <c r="N117" s="904"/>
      <c r="O117" s="880">
        <f>SUM(O111:O116)</f>
        <v>13290746</v>
      </c>
      <c r="P117" s="881"/>
      <c r="Q117" s="881"/>
      <c r="R117" s="882"/>
      <c r="S117" s="582"/>
      <c r="T117" s="582"/>
      <c r="U117" s="582"/>
      <c r="V117" s="582"/>
      <c r="W117" s="582"/>
      <c r="X117" s="582"/>
      <c r="Y117" s="582"/>
      <c r="Z117" s="582"/>
      <c r="AA117" s="582"/>
      <c r="AB117" s="582"/>
      <c r="AC117" s="582"/>
      <c r="AD117" s="582"/>
      <c r="AE117" s="881">
        <f>SUM(AE111:AE116)</f>
        <v>-89</v>
      </c>
      <c r="AF117" s="904"/>
      <c r="AG117" s="880">
        <f>SUM(AG111:AG116)</f>
        <v>-226713</v>
      </c>
      <c r="AH117" s="881"/>
      <c r="AI117" s="881"/>
      <c r="AJ117" s="882"/>
      <c r="AK117" s="903">
        <f>SUM(AK111:AK116)</f>
        <v>4919</v>
      </c>
      <c r="AL117" s="904"/>
      <c r="AM117" s="880">
        <f>SUM(AM111:AM116)</f>
        <v>12686530</v>
      </c>
      <c r="AN117" s="881"/>
      <c r="AO117" s="881"/>
      <c r="AP117" s="882"/>
      <c r="AQ117" s="903">
        <f>SUM(AQ111:AQ116)</f>
        <v>-14</v>
      </c>
      <c r="AR117" s="881"/>
      <c r="AS117" s="904"/>
      <c r="AT117" s="880">
        <f>SUM(AT111:AT116)</f>
        <v>-377503</v>
      </c>
      <c r="AU117" s="881"/>
      <c r="AV117" s="881"/>
      <c r="AW117" s="881"/>
      <c r="AX117" s="882"/>
    </row>
    <row r="118" spans="1:50" ht="21.75" customHeight="1" thickBot="1">
      <c r="A118" s="905" t="s">
        <v>644</v>
      </c>
      <c r="B118" s="906"/>
      <c r="C118" s="906"/>
      <c r="D118" s="906"/>
      <c r="E118" s="906"/>
      <c r="F118" s="901"/>
      <c r="G118" s="901"/>
      <c r="H118" s="901"/>
      <c r="I118" s="901"/>
      <c r="J118" s="901"/>
      <c r="K118" s="901"/>
      <c r="L118" s="902"/>
      <c r="M118" s="903">
        <f>SUM(M109:N116)</f>
        <v>130270</v>
      </c>
      <c r="N118" s="907"/>
      <c r="O118" s="880">
        <f>SUM(O109:R116)</f>
        <v>976047690</v>
      </c>
      <c r="P118" s="908"/>
      <c r="Q118" s="908"/>
      <c r="R118" s="909"/>
      <c r="S118" s="583"/>
      <c r="T118" s="583"/>
      <c r="U118" s="583"/>
      <c r="V118" s="583"/>
      <c r="W118" s="583"/>
      <c r="X118" s="583"/>
      <c r="Y118" s="583"/>
      <c r="Z118" s="583"/>
      <c r="AA118" s="583"/>
      <c r="AB118" s="583"/>
      <c r="AC118" s="583"/>
      <c r="AD118" s="583"/>
      <c r="AE118" s="881">
        <f>SUM(AE109:AF116)</f>
        <v>-245</v>
      </c>
      <c r="AF118" s="907"/>
      <c r="AG118" s="880">
        <f>SUM(AG109:AJ116)</f>
        <v>-6312480</v>
      </c>
      <c r="AH118" s="908"/>
      <c r="AI118" s="908"/>
      <c r="AJ118" s="909"/>
      <c r="AK118" s="903">
        <f>SUM(AK109:AL116)</f>
        <v>129656</v>
      </c>
      <c r="AL118" s="907"/>
      <c r="AM118" s="880">
        <f>SUM(AM109:AP116)</f>
        <v>961708343</v>
      </c>
      <c r="AN118" s="908"/>
      <c r="AO118" s="908"/>
      <c r="AP118" s="909"/>
      <c r="AQ118" s="903">
        <f>SUM(AQ109:AS116)</f>
        <v>-369</v>
      </c>
      <c r="AR118" s="908"/>
      <c r="AS118" s="907"/>
      <c r="AT118" s="880">
        <f>SUM(AT109:AX116)</f>
        <v>-8026867</v>
      </c>
      <c r="AU118" s="908"/>
      <c r="AV118" s="908"/>
      <c r="AW118" s="908"/>
      <c r="AX118" s="909"/>
    </row>
  </sheetData>
  <mergeCells count="1244">
    <mergeCell ref="AT100:AX100"/>
    <mergeCell ref="A107:L107"/>
    <mergeCell ref="M107:N107"/>
    <mergeCell ref="O107:R107"/>
    <mergeCell ref="AE107:AF107"/>
    <mergeCell ref="AG107:AJ107"/>
    <mergeCell ref="AK107:AL107"/>
    <mergeCell ref="AM107:AP107"/>
    <mergeCell ref="AQ107:AS107"/>
    <mergeCell ref="AT107:AX107"/>
    <mergeCell ref="AG100:AJ100"/>
    <mergeCell ref="AK100:AL100"/>
    <mergeCell ref="AM100:AP100"/>
    <mergeCell ref="AQ100:AS100"/>
    <mergeCell ref="A100:L100"/>
    <mergeCell ref="M100:N100"/>
    <mergeCell ref="O100:R100"/>
    <mergeCell ref="AE100:AF100"/>
    <mergeCell ref="AT118:AX118"/>
    <mergeCell ref="AG118:AJ118"/>
    <mergeCell ref="AK118:AL118"/>
    <mergeCell ref="AM118:AP118"/>
    <mergeCell ref="AQ118:AS118"/>
    <mergeCell ref="A118:L118"/>
    <mergeCell ref="M118:N118"/>
    <mergeCell ref="O118:R118"/>
    <mergeCell ref="AE118:AF118"/>
    <mergeCell ref="AT116:AX116"/>
    <mergeCell ref="A117:L117"/>
    <mergeCell ref="M117:N117"/>
    <mergeCell ref="AE117:AF117"/>
    <mergeCell ref="AG117:AJ117"/>
    <mergeCell ref="AK117:AL117"/>
    <mergeCell ref="AM117:AP117"/>
    <mergeCell ref="AQ117:AS117"/>
    <mergeCell ref="AT117:AX117"/>
    <mergeCell ref="AQ113:AS113"/>
    <mergeCell ref="AT113:AX113"/>
    <mergeCell ref="A116:L116"/>
    <mergeCell ref="M116:N116"/>
    <mergeCell ref="O116:R116"/>
    <mergeCell ref="AE116:AF116"/>
    <mergeCell ref="AG116:AJ116"/>
    <mergeCell ref="AK116:AL116"/>
    <mergeCell ref="AM116:AP116"/>
    <mergeCell ref="AQ116:AS116"/>
    <mergeCell ref="AE113:AF113"/>
    <mergeCell ref="AG113:AJ113"/>
    <mergeCell ref="AK113:AL113"/>
    <mergeCell ref="AM113:AP113"/>
    <mergeCell ref="AT111:AX111"/>
    <mergeCell ref="A112:L112"/>
    <mergeCell ref="M112:N112"/>
    <mergeCell ref="O112:R112"/>
    <mergeCell ref="AE112:AF112"/>
    <mergeCell ref="AG112:AJ112"/>
    <mergeCell ref="AK112:AL112"/>
    <mergeCell ref="AM112:AP112"/>
    <mergeCell ref="AQ112:AS112"/>
    <mergeCell ref="AT112:AX112"/>
    <mergeCell ref="AQ109:AS109"/>
    <mergeCell ref="AT109:AX109"/>
    <mergeCell ref="A111:L111"/>
    <mergeCell ref="M111:N111"/>
    <mergeCell ref="O111:R111"/>
    <mergeCell ref="AE111:AF111"/>
    <mergeCell ref="AG111:AJ111"/>
    <mergeCell ref="AK111:AL111"/>
    <mergeCell ref="AM111:AP111"/>
    <mergeCell ref="AQ111:AS111"/>
    <mergeCell ref="AE109:AF109"/>
    <mergeCell ref="AG109:AJ109"/>
    <mergeCell ref="AK109:AL109"/>
    <mergeCell ref="AM109:AP109"/>
    <mergeCell ref="S109:T109"/>
    <mergeCell ref="U109:X109"/>
    <mergeCell ref="Y109:Z109"/>
    <mergeCell ref="AA109:AD109"/>
    <mergeCell ref="A109:L109"/>
    <mergeCell ref="O117:R117"/>
    <mergeCell ref="M109:N109"/>
    <mergeCell ref="O109:R109"/>
    <mergeCell ref="A113:L113"/>
    <mergeCell ref="M113:N113"/>
    <mergeCell ref="O113:R113"/>
    <mergeCell ref="A114:L114"/>
    <mergeCell ref="M114:N114"/>
    <mergeCell ref="O114:R114"/>
    <mergeCell ref="AE114:AF114"/>
    <mergeCell ref="A115:L115"/>
    <mergeCell ref="M115:N115"/>
    <mergeCell ref="O115:R115"/>
    <mergeCell ref="AE115:AF115"/>
    <mergeCell ref="AG114:AJ114"/>
    <mergeCell ref="AG115:AJ115"/>
    <mergeCell ref="AK114:AL114"/>
    <mergeCell ref="AK115:AL115"/>
    <mergeCell ref="AM114:AP114"/>
    <mergeCell ref="AM115:AP115"/>
    <mergeCell ref="AQ114:AS114"/>
    <mergeCell ref="AQ115:AS115"/>
    <mergeCell ref="AT114:AX114"/>
    <mergeCell ref="AT115:AX115"/>
    <mergeCell ref="A98:L98"/>
    <mergeCell ref="M98:N98"/>
    <mergeCell ref="O98:R98"/>
    <mergeCell ref="AE98:AF98"/>
    <mergeCell ref="AG98:AJ98"/>
    <mergeCell ref="AK98:AL98"/>
    <mergeCell ref="AM98:AP98"/>
    <mergeCell ref="AQ98:AS98"/>
    <mergeCell ref="AT98:AX98"/>
    <mergeCell ref="S98:T98"/>
    <mergeCell ref="U98:X98"/>
    <mergeCell ref="Y98:Z98"/>
    <mergeCell ref="AA98:AD98"/>
    <mergeCell ref="AK108:AL108"/>
    <mergeCell ref="AM108:AP108"/>
    <mergeCell ref="AQ108:AS108"/>
    <mergeCell ref="AT108:AX108"/>
    <mergeCell ref="AT106:AX106"/>
    <mergeCell ref="A108:L108"/>
    <mergeCell ref="M108:N108"/>
    <mergeCell ref="O108:R108"/>
    <mergeCell ref="S108:T108"/>
    <mergeCell ref="U108:X108"/>
    <mergeCell ref="Y108:Z108"/>
    <mergeCell ref="AA108:AD108"/>
    <mergeCell ref="AE108:AF108"/>
    <mergeCell ref="AG108:AJ108"/>
    <mergeCell ref="AG106:AJ106"/>
    <mergeCell ref="AK106:AL106"/>
    <mergeCell ref="AM106:AP106"/>
    <mergeCell ref="AQ106:AS106"/>
    <mergeCell ref="U106:X106"/>
    <mergeCell ref="Y106:Z106"/>
    <mergeCell ref="AA106:AD106"/>
    <mergeCell ref="AE106:AF106"/>
    <mergeCell ref="A106:L106"/>
    <mergeCell ref="M106:N106"/>
    <mergeCell ref="O106:R106"/>
    <mergeCell ref="S106:T106"/>
    <mergeCell ref="AK105:AL105"/>
    <mergeCell ref="AM105:AP105"/>
    <mergeCell ref="AQ105:AS105"/>
    <mergeCell ref="AT105:AX105"/>
    <mergeCell ref="AT104:AX104"/>
    <mergeCell ref="A105:L105"/>
    <mergeCell ref="M105:N105"/>
    <mergeCell ref="O105:R105"/>
    <mergeCell ref="S105:T105"/>
    <mergeCell ref="U105:X105"/>
    <mergeCell ref="Y105:Z105"/>
    <mergeCell ref="AA105:AD105"/>
    <mergeCell ref="AE105:AF105"/>
    <mergeCell ref="AG105:AJ105"/>
    <mergeCell ref="AG104:AJ104"/>
    <mergeCell ref="AK104:AL104"/>
    <mergeCell ref="AM104:AP104"/>
    <mergeCell ref="AQ104:AS104"/>
    <mergeCell ref="U104:X104"/>
    <mergeCell ref="Y104:Z104"/>
    <mergeCell ref="AA104:AD104"/>
    <mergeCell ref="AE104:AF104"/>
    <mergeCell ref="A104:L104"/>
    <mergeCell ref="M104:N104"/>
    <mergeCell ref="O104:R104"/>
    <mergeCell ref="S104:T104"/>
    <mergeCell ref="AG103:AJ103"/>
    <mergeCell ref="AK103:AL103"/>
    <mergeCell ref="AM103:AP103"/>
    <mergeCell ref="AQ103:AS103"/>
    <mergeCell ref="AT102:AX102"/>
    <mergeCell ref="A103:L103"/>
    <mergeCell ref="M103:N103"/>
    <mergeCell ref="O103:R103"/>
    <mergeCell ref="S103:T103"/>
    <mergeCell ref="U103:X103"/>
    <mergeCell ref="Y103:Z103"/>
    <mergeCell ref="AA103:AD103"/>
    <mergeCell ref="AE103:AF103"/>
    <mergeCell ref="AT103:AX103"/>
    <mergeCell ref="AG102:AJ102"/>
    <mergeCell ref="AK102:AL102"/>
    <mergeCell ref="AM102:AP102"/>
    <mergeCell ref="AQ102:AS102"/>
    <mergeCell ref="U102:X102"/>
    <mergeCell ref="Y102:Z102"/>
    <mergeCell ref="AA102:AD102"/>
    <mergeCell ref="AE102:AF102"/>
    <mergeCell ref="A102:L102"/>
    <mergeCell ref="M102:N102"/>
    <mergeCell ref="O102:R102"/>
    <mergeCell ref="S102:T102"/>
    <mergeCell ref="AK101:AL101"/>
    <mergeCell ref="AM101:AP101"/>
    <mergeCell ref="AQ101:AS101"/>
    <mergeCell ref="AT101:AX101"/>
    <mergeCell ref="AT99:AX99"/>
    <mergeCell ref="A101:L101"/>
    <mergeCell ref="M101:N101"/>
    <mergeCell ref="O101:R101"/>
    <mergeCell ref="S101:T101"/>
    <mergeCell ref="U101:X101"/>
    <mergeCell ref="Y101:Z101"/>
    <mergeCell ref="AA101:AD101"/>
    <mergeCell ref="AE101:AF101"/>
    <mergeCell ref="AG101:AJ101"/>
    <mergeCell ref="AG99:AJ99"/>
    <mergeCell ref="AK99:AL99"/>
    <mergeCell ref="AM99:AP99"/>
    <mergeCell ref="AQ99:AS99"/>
    <mergeCell ref="U99:X99"/>
    <mergeCell ref="Y99:Z99"/>
    <mergeCell ref="AA99:AD99"/>
    <mergeCell ref="AE99:AF99"/>
    <mergeCell ref="A99:L99"/>
    <mergeCell ref="M99:N99"/>
    <mergeCell ref="O99:R99"/>
    <mergeCell ref="S99:T99"/>
    <mergeCell ref="AK97:AL97"/>
    <mergeCell ref="AM97:AP97"/>
    <mergeCell ref="AQ97:AS97"/>
    <mergeCell ref="AT97:AX97"/>
    <mergeCell ref="AT96:AX96"/>
    <mergeCell ref="A97:L97"/>
    <mergeCell ref="M97:N97"/>
    <mergeCell ref="O97:R97"/>
    <mergeCell ref="S97:T97"/>
    <mergeCell ref="U97:X97"/>
    <mergeCell ref="Y97:Z97"/>
    <mergeCell ref="AA97:AD97"/>
    <mergeCell ref="AE97:AF97"/>
    <mergeCell ref="AG97:AJ97"/>
    <mergeCell ref="AG96:AJ96"/>
    <mergeCell ref="AK96:AL96"/>
    <mergeCell ref="AM96:AP96"/>
    <mergeCell ref="AQ96:AS96"/>
    <mergeCell ref="U96:X96"/>
    <mergeCell ref="Y96:Z96"/>
    <mergeCell ref="AA96:AD96"/>
    <mergeCell ref="AE96:AF96"/>
    <mergeCell ref="A96:L96"/>
    <mergeCell ref="M96:N96"/>
    <mergeCell ref="O96:R96"/>
    <mergeCell ref="S96:T96"/>
    <mergeCell ref="AK95:AL95"/>
    <mergeCell ref="AM95:AP95"/>
    <mergeCell ref="AQ95:AS95"/>
    <mergeCell ref="AT95:AX95"/>
    <mergeCell ref="Y95:Z95"/>
    <mergeCell ref="AA95:AD95"/>
    <mergeCell ref="AE95:AF95"/>
    <mergeCell ref="AG95:AJ95"/>
    <mergeCell ref="M95:N95"/>
    <mergeCell ref="O95:R95"/>
    <mergeCell ref="S95:T95"/>
    <mergeCell ref="U95:X95"/>
    <mergeCell ref="AT89:AX89"/>
    <mergeCell ref="AQ92:AV92"/>
    <mergeCell ref="A93:L95"/>
    <mergeCell ref="M93:R94"/>
    <mergeCell ref="S93:AJ93"/>
    <mergeCell ref="AK93:AP94"/>
    <mergeCell ref="AQ93:AX94"/>
    <mergeCell ref="S94:X94"/>
    <mergeCell ref="Y94:AD94"/>
    <mergeCell ref="AE94:AJ94"/>
    <mergeCell ref="A89:L89"/>
    <mergeCell ref="M89:N89"/>
    <mergeCell ref="O89:R89"/>
    <mergeCell ref="S89:T89"/>
    <mergeCell ref="U89:X89"/>
    <mergeCell ref="Y89:Z89"/>
    <mergeCell ref="AA89:AD89"/>
    <mergeCell ref="AE89:AF89"/>
    <mergeCell ref="AG89:AJ89"/>
    <mergeCell ref="AK88:AL88"/>
    <mergeCell ref="AM88:AP88"/>
    <mergeCell ref="AQ88:AS88"/>
    <mergeCell ref="AG88:AJ88"/>
    <mergeCell ref="AK89:AL89"/>
    <mergeCell ref="AM89:AP89"/>
    <mergeCell ref="AQ89:AS89"/>
    <mergeCell ref="AT88:AX88"/>
    <mergeCell ref="AT87:AX87"/>
    <mergeCell ref="A88:L88"/>
    <mergeCell ref="M88:N88"/>
    <mergeCell ref="O88:R88"/>
    <mergeCell ref="S88:T88"/>
    <mergeCell ref="U88:X88"/>
    <mergeCell ref="Y88:Z88"/>
    <mergeCell ref="AA88:AD88"/>
    <mergeCell ref="AE88:AF88"/>
    <mergeCell ref="AG87:AJ87"/>
    <mergeCell ref="AK87:AL87"/>
    <mergeCell ref="AM87:AP87"/>
    <mergeCell ref="AQ87:AS87"/>
    <mergeCell ref="U87:X87"/>
    <mergeCell ref="Y87:Z87"/>
    <mergeCell ref="AA87:AD87"/>
    <mergeCell ref="AE87:AF87"/>
    <mergeCell ref="A87:L87"/>
    <mergeCell ref="M87:N87"/>
    <mergeCell ref="O87:R87"/>
    <mergeCell ref="S87:T87"/>
    <mergeCell ref="AK86:AL86"/>
    <mergeCell ref="AM86:AP86"/>
    <mergeCell ref="AQ86:AS86"/>
    <mergeCell ref="AT86:AX86"/>
    <mergeCell ref="AT85:AX85"/>
    <mergeCell ref="A86:L86"/>
    <mergeCell ref="M86:N86"/>
    <mergeCell ref="O86:R86"/>
    <mergeCell ref="S86:T86"/>
    <mergeCell ref="U86:X86"/>
    <mergeCell ref="Y86:Z86"/>
    <mergeCell ref="AA86:AD86"/>
    <mergeCell ref="AE86:AF86"/>
    <mergeCell ref="AG86:AJ86"/>
    <mergeCell ref="AG85:AJ85"/>
    <mergeCell ref="AK85:AL85"/>
    <mergeCell ref="AM85:AP85"/>
    <mergeCell ref="AQ85:AS85"/>
    <mergeCell ref="U85:X85"/>
    <mergeCell ref="Y85:Z85"/>
    <mergeCell ref="AA85:AD85"/>
    <mergeCell ref="AE85:AF85"/>
    <mergeCell ref="A85:L85"/>
    <mergeCell ref="M85:N85"/>
    <mergeCell ref="O85:R85"/>
    <mergeCell ref="S85:T85"/>
    <mergeCell ref="AK83:AL83"/>
    <mergeCell ref="AM83:AP83"/>
    <mergeCell ref="AQ83:AS83"/>
    <mergeCell ref="AT83:AX83"/>
    <mergeCell ref="AT82:AX82"/>
    <mergeCell ref="A83:L83"/>
    <mergeCell ref="M83:N83"/>
    <mergeCell ref="O83:R83"/>
    <mergeCell ref="S83:T83"/>
    <mergeCell ref="U83:X83"/>
    <mergeCell ref="Y83:Z83"/>
    <mergeCell ref="AA83:AD83"/>
    <mergeCell ref="AE83:AF83"/>
    <mergeCell ref="AG83:AJ83"/>
    <mergeCell ref="AG82:AJ82"/>
    <mergeCell ref="AK82:AL82"/>
    <mergeCell ref="AM82:AP82"/>
    <mergeCell ref="AQ82:AS82"/>
    <mergeCell ref="U82:X82"/>
    <mergeCell ref="Y82:Z82"/>
    <mergeCell ref="AA82:AD82"/>
    <mergeCell ref="AE82:AF82"/>
    <mergeCell ref="A82:L82"/>
    <mergeCell ref="M82:N82"/>
    <mergeCell ref="O82:R82"/>
    <mergeCell ref="S82:T82"/>
    <mergeCell ref="AK81:AL81"/>
    <mergeCell ref="AM81:AP81"/>
    <mergeCell ref="AQ81:AS81"/>
    <mergeCell ref="AT81:AX81"/>
    <mergeCell ref="AT78:AX78"/>
    <mergeCell ref="A81:L81"/>
    <mergeCell ref="M81:N81"/>
    <mergeCell ref="O81:R81"/>
    <mergeCell ref="S81:T81"/>
    <mergeCell ref="U81:X81"/>
    <mergeCell ref="Y81:Z81"/>
    <mergeCell ref="AA81:AD81"/>
    <mergeCell ref="AE81:AF81"/>
    <mergeCell ref="AG81:AJ81"/>
    <mergeCell ref="AG78:AJ78"/>
    <mergeCell ref="AK78:AL78"/>
    <mergeCell ref="AM78:AP78"/>
    <mergeCell ref="AQ78:AS78"/>
    <mergeCell ref="U78:X78"/>
    <mergeCell ref="Y78:Z78"/>
    <mergeCell ref="AA78:AD78"/>
    <mergeCell ref="AE78:AF78"/>
    <mergeCell ref="A78:L78"/>
    <mergeCell ref="M78:N78"/>
    <mergeCell ref="O78:R78"/>
    <mergeCell ref="S78:T78"/>
    <mergeCell ref="AK77:AL77"/>
    <mergeCell ref="AM77:AP77"/>
    <mergeCell ref="AQ77:AS77"/>
    <mergeCell ref="AT77:AX77"/>
    <mergeCell ref="AT76:AX76"/>
    <mergeCell ref="A77:L77"/>
    <mergeCell ref="M77:N77"/>
    <mergeCell ref="O77:R77"/>
    <mergeCell ref="S77:T77"/>
    <mergeCell ref="U77:X77"/>
    <mergeCell ref="Y77:Z77"/>
    <mergeCell ref="AA77:AD77"/>
    <mergeCell ref="AE77:AF77"/>
    <mergeCell ref="AG77:AJ77"/>
    <mergeCell ref="AG76:AJ76"/>
    <mergeCell ref="AK76:AL76"/>
    <mergeCell ref="AM76:AP76"/>
    <mergeCell ref="AQ76:AS76"/>
    <mergeCell ref="U76:X76"/>
    <mergeCell ref="Y76:Z76"/>
    <mergeCell ref="AA76:AD76"/>
    <mergeCell ref="AE76:AF76"/>
    <mergeCell ref="A76:L76"/>
    <mergeCell ref="M76:N76"/>
    <mergeCell ref="O76:R76"/>
    <mergeCell ref="S76:T76"/>
    <mergeCell ref="AK75:AL75"/>
    <mergeCell ref="AM75:AP75"/>
    <mergeCell ref="AQ75:AS75"/>
    <mergeCell ref="AT75:AX75"/>
    <mergeCell ref="AT74:AX74"/>
    <mergeCell ref="A75:L75"/>
    <mergeCell ref="M75:N75"/>
    <mergeCell ref="O75:R75"/>
    <mergeCell ref="S75:T75"/>
    <mergeCell ref="U75:X75"/>
    <mergeCell ref="Y75:Z75"/>
    <mergeCell ref="AA75:AD75"/>
    <mergeCell ref="AE75:AF75"/>
    <mergeCell ref="AG75:AJ75"/>
    <mergeCell ref="AG74:AJ74"/>
    <mergeCell ref="AK74:AL74"/>
    <mergeCell ref="AM74:AP74"/>
    <mergeCell ref="AQ74:AS74"/>
    <mergeCell ref="U74:X74"/>
    <mergeCell ref="Y74:Z74"/>
    <mergeCell ref="AA74:AD74"/>
    <mergeCell ref="AE74:AF74"/>
    <mergeCell ref="A74:L74"/>
    <mergeCell ref="M74:N74"/>
    <mergeCell ref="O74:R74"/>
    <mergeCell ref="S74:T74"/>
    <mergeCell ref="AK73:AL73"/>
    <mergeCell ref="AM73:AP73"/>
    <mergeCell ref="AQ73:AS73"/>
    <mergeCell ref="AT73:AX73"/>
    <mergeCell ref="AT71:AX71"/>
    <mergeCell ref="A73:L73"/>
    <mergeCell ref="M73:N73"/>
    <mergeCell ref="O73:R73"/>
    <mergeCell ref="S73:T73"/>
    <mergeCell ref="U73:X73"/>
    <mergeCell ref="Y73:Z73"/>
    <mergeCell ref="AA73:AD73"/>
    <mergeCell ref="AE73:AF73"/>
    <mergeCell ref="AG73:AJ73"/>
    <mergeCell ref="AG71:AJ71"/>
    <mergeCell ref="AK71:AL71"/>
    <mergeCell ref="AM71:AP71"/>
    <mergeCell ref="AQ71:AS71"/>
    <mergeCell ref="U71:X71"/>
    <mergeCell ref="Y71:Z71"/>
    <mergeCell ref="AA71:AD71"/>
    <mergeCell ref="AE71:AF71"/>
    <mergeCell ref="A71:L71"/>
    <mergeCell ref="M71:N71"/>
    <mergeCell ref="O71:R71"/>
    <mergeCell ref="S71:T71"/>
    <mergeCell ref="AK70:AL70"/>
    <mergeCell ref="AM70:AP70"/>
    <mergeCell ref="AQ70:AS70"/>
    <mergeCell ref="AT70:AX70"/>
    <mergeCell ref="AT68:AX68"/>
    <mergeCell ref="A70:L70"/>
    <mergeCell ref="M70:N70"/>
    <mergeCell ref="O70:R70"/>
    <mergeCell ref="S70:T70"/>
    <mergeCell ref="U70:X70"/>
    <mergeCell ref="Y70:Z70"/>
    <mergeCell ref="AA70:AD70"/>
    <mergeCell ref="AE70:AF70"/>
    <mergeCell ref="AG70:AJ70"/>
    <mergeCell ref="AG68:AJ68"/>
    <mergeCell ref="AK68:AL68"/>
    <mergeCell ref="AM68:AP68"/>
    <mergeCell ref="AQ68:AS68"/>
    <mergeCell ref="U68:X68"/>
    <mergeCell ref="Y68:Z68"/>
    <mergeCell ref="AA68:AD68"/>
    <mergeCell ref="AE68:AF68"/>
    <mergeCell ref="A68:L68"/>
    <mergeCell ref="M68:N68"/>
    <mergeCell ref="O68:R68"/>
    <mergeCell ref="S68:T68"/>
    <mergeCell ref="AK67:AL67"/>
    <mergeCell ref="AM67:AP67"/>
    <mergeCell ref="AQ67:AS67"/>
    <mergeCell ref="AT67:AX67"/>
    <mergeCell ref="AT66:AX66"/>
    <mergeCell ref="A67:L67"/>
    <mergeCell ref="M67:N67"/>
    <mergeCell ref="O67:R67"/>
    <mergeCell ref="S67:T67"/>
    <mergeCell ref="U67:X67"/>
    <mergeCell ref="Y67:Z67"/>
    <mergeCell ref="AA67:AD67"/>
    <mergeCell ref="AE67:AF67"/>
    <mergeCell ref="AG67:AJ67"/>
    <mergeCell ref="AG66:AJ66"/>
    <mergeCell ref="AK66:AL66"/>
    <mergeCell ref="AM66:AP66"/>
    <mergeCell ref="AQ66:AS66"/>
    <mergeCell ref="U66:X66"/>
    <mergeCell ref="Y66:Z66"/>
    <mergeCell ref="AA66:AD66"/>
    <mergeCell ref="AE66:AF66"/>
    <mergeCell ref="A66:L66"/>
    <mergeCell ref="M66:N66"/>
    <mergeCell ref="O66:R66"/>
    <mergeCell ref="S66:T66"/>
    <mergeCell ref="AK65:AL65"/>
    <mergeCell ref="AM65:AP65"/>
    <mergeCell ref="AQ65:AS65"/>
    <mergeCell ref="AT65:AX65"/>
    <mergeCell ref="AT64:AX64"/>
    <mergeCell ref="A65:L65"/>
    <mergeCell ref="M65:N65"/>
    <mergeCell ref="O65:R65"/>
    <mergeCell ref="S65:T65"/>
    <mergeCell ref="U65:X65"/>
    <mergeCell ref="Y65:Z65"/>
    <mergeCell ref="AA65:AD65"/>
    <mergeCell ref="AE65:AF65"/>
    <mergeCell ref="AG65:AJ65"/>
    <mergeCell ref="AG64:AJ64"/>
    <mergeCell ref="AK64:AL64"/>
    <mergeCell ref="AM64:AP64"/>
    <mergeCell ref="AQ64:AS64"/>
    <mergeCell ref="AQ63:AS63"/>
    <mergeCell ref="AT63:AX63"/>
    <mergeCell ref="A64:L64"/>
    <mergeCell ref="M64:N64"/>
    <mergeCell ref="O64:R64"/>
    <mergeCell ref="S64:T64"/>
    <mergeCell ref="U64:X64"/>
    <mergeCell ref="Y64:Z64"/>
    <mergeCell ref="AA64:AD64"/>
    <mergeCell ref="AE64:AF64"/>
    <mergeCell ref="AE63:AF63"/>
    <mergeCell ref="AG63:AJ63"/>
    <mergeCell ref="AK63:AL63"/>
    <mergeCell ref="AM63:AP63"/>
    <mergeCell ref="AM62:AP62"/>
    <mergeCell ref="AQ62:AS62"/>
    <mergeCell ref="AT62:AX62"/>
    <mergeCell ref="A63:L63"/>
    <mergeCell ref="M63:N63"/>
    <mergeCell ref="O63:R63"/>
    <mergeCell ref="S63:T63"/>
    <mergeCell ref="U63:X63"/>
    <mergeCell ref="Y63:Z63"/>
    <mergeCell ref="AA63:AD63"/>
    <mergeCell ref="AA62:AD62"/>
    <mergeCell ref="AE62:AF62"/>
    <mergeCell ref="AG62:AJ62"/>
    <mergeCell ref="AK62:AL62"/>
    <mergeCell ref="O62:R62"/>
    <mergeCell ref="S62:T62"/>
    <mergeCell ref="U62:X62"/>
    <mergeCell ref="Y62:Z62"/>
    <mergeCell ref="AQ59:AV59"/>
    <mergeCell ref="A60:L62"/>
    <mergeCell ref="M60:R61"/>
    <mergeCell ref="S60:AJ60"/>
    <mergeCell ref="AK60:AP61"/>
    <mergeCell ref="AQ60:AX61"/>
    <mergeCell ref="S61:X61"/>
    <mergeCell ref="Y61:AD61"/>
    <mergeCell ref="AE61:AJ61"/>
    <mergeCell ref="M62:N62"/>
    <mergeCell ref="AK57:AL57"/>
    <mergeCell ref="AM57:AP57"/>
    <mergeCell ref="AQ57:AS57"/>
    <mergeCell ref="AT57:AX57"/>
    <mergeCell ref="AT56:AX56"/>
    <mergeCell ref="A57:L57"/>
    <mergeCell ref="M57:N57"/>
    <mergeCell ref="O57:R57"/>
    <mergeCell ref="S57:T57"/>
    <mergeCell ref="U57:X57"/>
    <mergeCell ref="Y57:Z57"/>
    <mergeCell ref="AA57:AD57"/>
    <mergeCell ref="AE57:AF57"/>
    <mergeCell ref="AG57:AJ57"/>
    <mergeCell ref="AG56:AJ56"/>
    <mergeCell ref="AK56:AL56"/>
    <mergeCell ref="AM56:AP56"/>
    <mergeCell ref="AQ56:AS56"/>
    <mergeCell ref="U56:X56"/>
    <mergeCell ref="Y56:Z56"/>
    <mergeCell ref="AA56:AD56"/>
    <mergeCell ref="AE56:AF56"/>
    <mergeCell ref="A56:L56"/>
    <mergeCell ref="M56:N56"/>
    <mergeCell ref="O56:R56"/>
    <mergeCell ref="S56:T56"/>
    <mergeCell ref="AK55:AL55"/>
    <mergeCell ref="AM55:AP55"/>
    <mergeCell ref="AQ55:AS55"/>
    <mergeCell ref="AT55:AX55"/>
    <mergeCell ref="AT53:AX53"/>
    <mergeCell ref="A55:L55"/>
    <mergeCell ref="M55:N55"/>
    <mergeCell ref="O55:R55"/>
    <mergeCell ref="S55:T55"/>
    <mergeCell ref="U55:X55"/>
    <mergeCell ref="Y55:Z55"/>
    <mergeCell ref="AA55:AD55"/>
    <mergeCell ref="AE55:AF55"/>
    <mergeCell ref="AG55:AJ55"/>
    <mergeCell ref="AG53:AJ53"/>
    <mergeCell ref="AK53:AL53"/>
    <mergeCell ref="AM53:AP53"/>
    <mergeCell ref="AQ53:AS53"/>
    <mergeCell ref="U53:X53"/>
    <mergeCell ref="Y53:Z53"/>
    <mergeCell ref="AA53:AD53"/>
    <mergeCell ref="AE53:AF53"/>
    <mergeCell ref="A53:L53"/>
    <mergeCell ref="M53:N53"/>
    <mergeCell ref="O53:R53"/>
    <mergeCell ref="S53:T53"/>
    <mergeCell ref="AK51:AL51"/>
    <mergeCell ref="AM51:AP51"/>
    <mergeCell ref="AQ51:AS51"/>
    <mergeCell ref="AT51:AX51"/>
    <mergeCell ref="AT50:AX50"/>
    <mergeCell ref="A51:L51"/>
    <mergeCell ref="M51:N51"/>
    <mergeCell ref="O51:R51"/>
    <mergeCell ref="S51:T51"/>
    <mergeCell ref="U51:X51"/>
    <mergeCell ref="Y51:Z51"/>
    <mergeCell ref="AA51:AD51"/>
    <mergeCell ref="AE51:AF51"/>
    <mergeCell ref="AG51:AJ51"/>
    <mergeCell ref="AG50:AJ50"/>
    <mergeCell ref="AK50:AL50"/>
    <mergeCell ref="AM50:AP50"/>
    <mergeCell ref="AQ50:AS50"/>
    <mergeCell ref="U50:X50"/>
    <mergeCell ref="Y50:Z50"/>
    <mergeCell ref="AA50:AD50"/>
    <mergeCell ref="AE50:AF50"/>
    <mergeCell ref="A50:L50"/>
    <mergeCell ref="M50:N50"/>
    <mergeCell ref="O50:R50"/>
    <mergeCell ref="S50:T50"/>
    <mergeCell ref="AK49:AL49"/>
    <mergeCell ref="AM49:AP49"/>
    <mergeCell ref="AQ49:AS49"/>
    <mergeCell ref="AT49:AX49"/>
    <mergeCell ref="AT48:AX48"/>
    <mergeCell ref="A49:L49"/>
    <mergeCell ref="M49:N49"/>
    <mergeCell ref="O49:R49"/>
    <mergeCell ref="S49:T49"/>
    <mergeCell ref="U49:X49"/>
    <mergeCell ref="Y49:Z49"/>
    <mergeCell ref="AA49:AD49"/>
    <mergeCell ref="AE49:AF49"/>
    <mergeCell ref="AG49:AJ49"/>
    <mergeCell ref="AG48:AJ48"/>
    <mergeCell ref="AK48:AL48"/>
    <mergeCell ref="AM48:AP48"/>
    <mergeCell ref="AQ48:AS48"/>
    <mergeCell ref="U48:X48"/>
    <mergeCell ref="Y48:Z48"/>
    <mergeCell ref="AA48:AD48"/>
    <mergeCell ref="AE48:AF48"/>
    <mergeCell ref="A48:L48"/>
    <mergeCell ref="M48:N48"/>
    <mergeCell ref="O48:R48"/>
    <mergeCell ref="S48:T48"/>
    <mergeCell ref="AK47:AL47"/>
    <mergeCell ref="AM47:AP47"/>
    <mergeCell ref="AQ47:AS47"/>
    <mergeCell ref="AT47:AX47"/>
    <mergeCell ref="AT84:AX84"/>
    <mergeCell ref="A47:L47"/>
    <mergeCell ref="M47:N47"/>
    <mergeCell ref="O47:R47"/>
    <mergeCell ref="S47:T47"/>
    <mergeCell ref="U47:X47"/>
    <mergeCell ref="Y47:Z47"/>
    <mergeCell ref="AA47:AD47"/>
    <mergeCell ref="AE47:AF47"/>
    <mergeCell ref="AG47:AJ47"/>
    <mergeCell ref="AG84:AJ84"/>
    <mergeCell ref="AK84:AL84"/>
    <mergeCell ref="AM84:AP84"/>
    <mergeCell ref="AQ84:AS84"/>
    <mergeCell ref="A84:L84"/>
    <mergeCell ref="M84:N84"/>
    <mergeCell ref="O84:R84"/>
    <mergeCell ref="AE84:AF84"/>
    <mergeCell ref="AK46:AL46"/>
    <mergeCell ref="AM46:AP46"/>
    <mergeCell ref="AQ46:AS46"/>
    <mergeCell ref="AT46:AX46"/>
    <mergeCell ref="AT45:AX45"/>
    <mergeCell ref="A46:L46"/>
    <mergeCell ref="M46:N46"/>
    <mergeCell ref="O46:R46"/>
    <mergeCell ref="S46:T46"/>
    <mergeCell ref="U46:X46"/>
    <mergeCell ref="Y46:Z46"/>
    <mergeCell ref="AA46:AD46"/>
    <mergeCell ref="AE46:AF46"/>
    <mergeCell ref="AG46:AJ46"/>
    <mergeCell ref="AG45:AJ45"/>
    <mergeCell ref="AK45:AL45"/>
    <mergeCell ref="AM45:AP45"/>
    <mergeCell ref="AQ45:AS45"/>
    <mergeCell ref="U45:X45"/>
    <mergeCell ref="Y45:Z45"/>
    <mergeCell ref="AA45:AD45"/>
    <mergeCell ref="AE45:AF45"/>
    <mergeCell ref="A45:L45"/>
    <mergeCell ref="M45:N45"/>
    <mergeCell ref="O45:R45"/>
    <mergeCell ref="S45:T45"/>
    <mergeCell ref="AK44:AL44"/>
    <mergeCell ref="AM44:AP44"/>
    <mergeCell ref="AQ44:AS44"/>
    <mergeCell ref="AT44:AX44"/>
    <mergeCell ref="AT42:AX42"/>
    <mergeCell ref="A44:L44"/>
    <mergeCell ref="M44:N44"/>
    <mergeCell ref="O44:R44"/>
    <mergeCell ref="S44:T44"/>
    <mergeCell ref="U44:X44"/>
    <mergeCell ref="Y44:Z44"/>
    <mergeCell ref="AA44:AD44"/>
    <mergeCell ref="AE44:AF44"/>
    <mergeCell ref="AG44:AJ44"/>
    <mergeCell ref="AG42:AJ42"/>
    <mergeCell ref="AK42:AL42"/>
    <mergeCell ref="AM42:AP42"/>
    <mergeCell ref="AQ42:AS42"/>
    <mergeCell ref="U42:X42"/>
    <mergeCell ref="Y42:Z42"/>
    <mergeCell ref="AA42:AD42"/>
    <mergeCell ref="AE42:AF42"/>
    <mergeCell ref="A42:L42"/>
    <mergeCell ref="M42:N42"/>
    <mergeCell ref="O42:R42"/>
    <mergeCell ref="S42:T42"/>
    <mergeCell ref="AK41:AL41"/>
    <mergeCell ref="AM41:AP41"/>
    <mergeCell ref="AQ41:AS41"/>
    <mergeCell ref="AT41:AX41"/>
    <mergeCell ref="AT80:AX80"/>
    <mergeCell ref="A41:L41"/>
    <mergeCell ref="M41:N41"/>
    <mergeCell ref="O41:R41"/>
    <mergeCell ref="S41:T41"/>
    <mergeCell ref="U41:X41"/>
    <mergeCell ref="Y41:Z41"/>
    <mergeCell ref="AA41:AD41"/>
    <mergeCell ref="AE41:AF41"/>
    <mergeCell ref="AG41:AJ41"/>
    <mergeCell ref="AG80:AJ80"/>
    <mergeCell ref="AK80:AL80"/>
    <mergeCell ref="AM80:AP80"/>
    <mergeCell ref="AQ80:AS80"/>
    <mergeCell ref="A80:L80"/>
    <mergeCell ref="M80:N80"/>
    <mergeCell ref="O80:R80"/>
    <mergeCell ref="AE80:AF80"/>
    <mergeCell ref="AT40:AX40"/>
    <mergeCell ref="A79:L79"/>
    <mergeCell ref="M79:N79"/>
    <mergeCell ref="O79:R79"/>
    <mergeCell ref="AE79:AF79"/>
    <mergeCell ref="AG79:AJ79"/>
    <mergeCell ref="AK79:AL79"/>
    <mergeCell ref="AM79:AP79"/>
    <mergeCell ref="AQ79:AS79"/>
    <mergeCell ref="AT79:AX79"/>
    <mergeCell ref="AG40:AJ40"/>
    <mergeCell ref="AK40:AL40"/>
    <mergeCell ref="AM40:AP40"/>
    <mergeCell ref="AQ40:AS40"/>
    <mergeCell ref="U40:X40"/>
    <mergeCell ref="Y40:Z40"/>
    <mergeCell ref="AA40:AD40"/>
    <mergeCell ref="AE40:AF40"/>
    <mergeCell ref="A40:L40"/>
    <mergeCell ref="M40:N40"/>
    <mergeCell ref="O40:R40"/>
    <mergeCell ref="S40:T40"/>
    <mergeCell ref="AK39:AL39"/>
    <mergeCell ref="AM39:AP39"/>
    <mergeCell ref="AQ39:AS39"/>
    <mergeCell ref="AT39:AX39"/>
    <mergeCell ref="AT37:AX37"/>
    <mergeCell ref="A39:L39"/>
    <mergeCell ref="M39:N39"/>
    <mergeCell ref="O39:R39"/>
    <mergeCell ref="S39:T39"/>
    <mergeCell ref="U39:X39"/>
    <mergeCell ref="Y39:Z39"/>
    <mergeCell ref="AA39:AD39"/>
    <mergeCell ref="AE39:AF39"/>
    <mergeCell ref="AG39:AJ39"/>
    <mergeCell ref="AG37:AJ37"/>
    <mergeCell ref="AK37:AL37"/>
    <mergeCell ref="AM37:AP37"/>
    <mergeCell ref="AQ37:AS37"/>
    <mergeCell ref="U37:X37"/>
    <mergeCell ref="Y37:Z37"/>
    <mergeCell ref="AA37:AD37"/>
    <mergeCell ref="AE37:AF37"/>
    <mergeCell ref="A37:L37"/>
    <mergeCell ref="M37:N37"/>
    <mergeCell ref="O37:R37"/>
    <mergeCell ref="S37:T37"/>
    <mergeCell ref="AK36:AL36"/>
    <mergeCell ref="AM36:AP36"/>
    <mergeCell ref="AQ36:AS36"/>
    <mergeCell ref="AT36:AX36"/>
    <mergeCell ref="AT35:AX35"/>
    <mergeCell ref="A36:L36"/>
    <mergeCell ref="M36:N36"/>
    <mergeCell ref="O36:R36"/>
    <mergeCell ref="S36:T36"/>
    <mergeCell ref="U36:X36"/>
    <mergeCell ref="Y36:Z36"/>
    <mergeCell ref="AA36:AD36"/>
    <mergeCell ref="AE36:AF36"/>
    <mergeCell ref="AG36:AJ36"/>
    <mergeCell ref="AG35:AJ35"/>
    <mergeCell ref="AK35:AL35"/>
    <mergeCell ref="AM35:AP35"/>
    <mergeCell ref="AQ35:AS35"/>
    <mergeCell ref="U35:X35"/>
    <mergeCell ref="Y35:Z35"/>
    <mergeCell ref="AA35:AD35"/>
    <mergeCell ref="AE35:AF35"/>
    <mergeCell ref="A35:L35"/>
    <mergeCell ref="M35:N35"/>
    <mergeCell ref="O35:R35"/>
    <mergeCell ref="S35:T35"/>
    <mergeCell ref="AK34:AL34"/>
    <mergeCell ref="AM34:AP34"/>
    <mergeCell ref="AQ34:AS34"/>
    <mergeCell ref="AT34:AX34"/>
    <mergeCell ref="AT33:AX33"/>
    <mergeCell ref="A34:L34"/>
    <mergeCell ref="M34:N34"/>
    <mergeCell ref="O34:R34"/>
    <mergeCell ref="S34:T34"/>
    <mergeCell ref="U34:X34"/>
    <mergeCell ref="Y34:Z34"/>
    <mergeCell ref="AA34:AD34"/>
    <mergeCell ref="AE34:AF34"/>
    <mergeCell ref="AG34:AJ34"/>
    <mergeCell ref="AG33:AJ33"/>
    <mergeCell ref="AK33:AL33"/>
    <mergeCell ref="AM33:AP33"/>
    <mergeCell ref="AQ33:AS33"/>
    <mergeCell ref="AQ32:AS32"/>
    <mergeCell ref="AT32:AX32"/>
    <mergeCell ref="A33:L33"/>
    <mergeCell ref="M33:N33"/>
    <mergeCell ref="O33:R33"/>
    <mergeCell ref="S33:T33"/>
    <mergeCell ref="U33:X33"/>
    <mergeCell ref="Y33:Z33"/>
    <mergeCell ref="AA33:AD33"/>
    <mergeCell ref="AE33:AF33"/>
    <mergeCell ref="AE32:AF32"/>
    <mergeCell ref="AG32:AJ32"/>
    <mergeCell ref="AK32:AL32"/>
    <mergeCell ref="AM32:AP32"/>
    <mergeCell ref="AQ30:AX31"/>
    <mergeCell ref="S31:X31"/>
    <mergeCell ref="Y31:AD31"/>
    <mergeCell ref="AE31:AJ31"/>
    <mergeCell ref="A30:L32"/>
    <mergeCell ref="M30:R31"/>
    <mergeCell ref="S30:AJ30"/>
    <mergeCell ref="AK30:AP31"/>
    <mergeCell ref="M32:N32"/>
    <mergeCell ref="O32:R32"/>
    <mergeCell ref="S32:T32"/>
    <mergeCell ref="U32:X32"/>
    <mergeCell ref="Y32:Z32"/>
    <mergeCell ref="AA32:AD32"/>
    <mergeCell ref="AK27:AL27"/>
    <mergeCell ref="AM27:AP27"/>
    <mergeCell ref="AQ27:AS27"/>
    <mergeCell ref="AT27:AX27"/>
    <mergeCell ref="AT26:AX26"/>
    <mergeCell ref="A27:L27"/>
    <mergeCell ref="M27:N27"/>
    <mergeCell ref="O27:R27"/>
    <mergeCell ref="S27:T27"/>
    <mergeCell ref="U27:X27"/>
    <mergeCell ref="Y27:Z27"/>
    <mergeCell ref="AA27:AD27"/>
    <mergeCell ref="AE27:AF27"/>
    <mergeCell ref="AG27:AJ27"/>
    <mergeCell ref="AG26:AJ26"/>
    <mergeCell ref="AK26:AL26"/>
    <mergeCell ref="AM26:AP26"/>
    <mergeCell ref="AQ26:AS26"/>
    <mergeCell ref="U26:X26"/>
    <mergeCell ref="Y26:Z26"/>
    <mergeCell ref="AA26:AD26"/>
    <mergeCell ref="AE26:AF26"/>
    <mergeCell ref="A26:L26"/>
    <mergeCell ref="M26:N26"/>
    <mergeCell ref="O26:R26"/>
    <mergeCell ref="S26:T26"/>
    <mergeCell ref="AT69:AX69"/>
    <mergeCell ref="A72:L72"/>
    <mergeCell ref="M72:N72"/>
    <mergeCell ref="O72:R72"/>
    <mergeCell ref="AE72:AF72"/>
    <mergeCell ref="AG72:AJ72"/>
    <mergeCell ref="AK72:AL72"/>
    <mergeCell ref="AM72:AP72"/>
    <mergeCell ref="AQ72:AS72"/>
    <mergeCell ref="AT72:AX72"/>
    <mergeCell ref="AG69:AJ69"/>
    <mergeCell ref="AK69:AL69"/>
    <mergeCell ref="AM69:AP69"/>
    <mergeCell ref="AQ69:AS69"/>
    <mergeCell ref="A69:L69"/>
    <mergeCell ref="M69:N69"/>
    <mergeCell ref="O69:R69"/>
    <mergeCell ref="AE69:AF69"/>
    <mergeCell ref="AK25:AL25"/>
    <mergeCell ref="AM25:AP25"/>
    <mergeCell ref="AQ25:AS25"/>
    <mergeCell ref="AT25:AX25"/>
    <mergeCell ref="AT24:AX24"/>
    <mergeCell ref="A25:L25"/>
    <mergeCell ref="M25:N25"/>
    <mergeCell ref="O25:R25"/>
    <mergeCell ref="S25:T25"/>
    <mergeCell ref="U25:X25"/>
    <mergeCell ref="Y25:Z25"/>
    <mergeCell ref="AA25:AD25"/>
    <mergeCell ref="AE25:AF25"/>
    <mergeCell ref="AG25:AJ25"/>
    <mergeCell ref="AG24:AJ24"/>
    <mergeCell ref="AK24:AL24"/>
    <mergeCell ref="AM24:AP24"/>
    <mergeCell ref="AQ24:AS24"/>
    <mergeCell ref="U24:X24"/>
    <mergeCell ref="Y24:Z24"/>
    <mergeCell ref="AA24:AD24"/>
    <mergeCell ref="AE24:AF24"/>
    <mergeCell ref="A24:L24"/>
    <mergeCell ref="M24:N24"/>
    <mergeCell ref="O24:R24"/>
    <mergeCell ref="S24:T24"/>
    <mergeCell ref="AK23:AL23"/>
    <mergeCell ref="AM23:AP23"/>
    <mergeCell ref="AQ23:AS23"/>
    <mergeCell ref="AT23:AX23"/>
    <mergeCell ref="AT22:AX22"/>
    <mergeCell ref="A23:L23"/>
    <mergeCell ref="M23:N23"/>
    <mergeCell ref="O23:R23"/>
    <mergeCell ref="S23:T23"/>
    <mergeCell ref="U23:X23"/>
    <mergeCell ref="Y23:Z23"/>
    <mergeCell ref="AA23:AD23"/>
    <mergeCell ref="AE23:AF23"/>
    <mergeCell ref="AG23:AJ23"/>
    <mergeCell ref="AG22:AJ22"/>
    <mergeCell ref="AK22:AL22"/>
    <mergeCell ref="AM22:AP22"/>
    <mergeCell ref="AQ22:AS22"/>
    <mergeCell ref="U22:X22"/>
    <mergeCell ref="Y22:Z22"/>
    <mergeCell ref="AA22:AD22"/>
    <mergeCell ref="AE22:AF22"/>
    <mergeCell ref="A22:L22"/>
    <mergeCell ref="M22:N22"/>
    <mergeCell ref="O22:R22"/>
    <mergeCell ref="S22:T22"/>
    <mergeCell ref="AK21:AL21"/>
    <mergeCell ref="AM21:AP21"/>
    <mergeCell ref="AQ21:AS21"/>
    <mergeCell ref="AT21:AX21"/>
    <mergeCell ref="AT54:AX54"/>
    <mergeCell ref="A21:L21"/>
    <mergeCell ref="M21:N21"/>
    <mergeCell ref="O21:R21"/>
    <mergeCell ref="S21:T21"/>
    <mergeCell ref="U21:X21"/>
    <mergeCell ref="Y21:Z21"/>
    <mergeCell ref="AA21:AD21"/>
    <mergeCell ref="AE21:AF21"/>
    <mergeCell ref="AG21:AJ21"/>
    <mergeCell ref="AG54:AJ54"/>
    <mergeCell ref="AK54:AL54"/>
    <mergeCell ref="AM54:AP54"/>
    <mergeCell ref="AQ54:AS54"/>
    <mergeCell ref="A54:L54"/>
    <mergeCell ref="M54:N54"/>
    <mergeCell ref="O54:R54"/>
    <mergeCell ref="AE54:AF54"/>
    <mergeCell ref="AT20:AX20"/>
    <mergeCell ref="A52:L52"/>
    <mergeCell ref="M52:N52"/>
    <mergeCell ref="O52:R52"/>
    <mergeCell ref="AE52:AF52"/>
    <mergeCell ref="AG52:AJ52"/>
    <mergeCell ref="AK52:AL52"/>
    <mergeCell ref="AM52:AP52"/>
    <mergeCell ref="AQ52:AS52"/>
    <mergeCell ref="AT52:AX52"/>
    <mergeCell ref="AG20:AJ20"/>
    <mergeCell ref="AK20:AL20"/>
    <mergeCell ref="AM20:AP20"/>
    <mergeCell ref="AQ20:AS20"/>
    <mergeCell ref="U20:X20"/>
    <mergeCell ref="Y20:Z20"/>
    <mergeCell ref="AA20:AD20"/>
    <mergeCell ref="AE20:AF20"/>
    <mergeCell ref="A20:L20"/>
    <mergeCell ref="M20:N20"/>
    <mergeCell ref="O20:R20"/>
    <mergeCell ref="S20:T20"/>
    <mergeCell ref="AK19:AL19"/>
    <mergeCell ref="AM19:AP19"/>
    <mergeCell ref="AQ19:AS19"/>
    <mergeCell ref="AT19:AX19"/>
    <mergeCell ref="AT18:AX18"/>
    <mergeCell ref="A19:L19"/>
    <mergeCell ref="M19:N19"/>
    <mergeCell ref="O19:R19"/>
    <mergeCell ref="S19:T19"/>
    <mergeCell ref="U19:X19"/>
    <mergeCell ref="Y19:Z19"/>
    <mergeCell ref="AA19:AD19"/>
    <mergeCell ref="AE19:AF19"/>
    <mergeCell ref="AG19:AJ19"/>
    <mergeCell ref="AG18:AJ18"/>
    <mergeCell ref="AK18:AL18"/>
    <mergeCell ref="AM18:AP18"/>
    <mergeCell ref="AQ18:AS18"/>
    <mergeCell ref="U18:X18"/>
    <mergeCell ref="Y18:Z18"/>
    <mergeCell ref="AA18:AD18"/>
    <mergeCell ref="AE18:AF18"/>
    <mergeCell ref="A18:L18"/>
    <mergeCell ref="M18:N18"/>
    <mergeCell ref="O18:R18"/>
    <mergeCell ref="S18:T18"/>
    <mergeCell ref="AT38:AX38"/>
    <mergeCell ref="A43:L43"/>
    <mergeCell ref="M43:N43"/>
    <mergeCell ref="O43:R43"/>
    <mergeCell ref="AE43:AF43"/>
    <mergeCell ref="AG43:AJ43"/>
    <mergeCell ref="AK43:AL43"/>
    <mergeCell ref="AM43:AP43"/>
    <mergeCell ref="AQ43:AS43"/>
    <mergeCell ref="AT43:AX43"/>
    <mergeCell ref="AG38:AJ38"/>
    <mergeCell ref="AK38:AL38"/>
    <mergeCell ref="AM38:AP38"/>
    <mergeCell ref="AQ38:AS38"/>
    <mergeCell ref="A38:L38"/>
    <mergeCell ref="M38:N38"/>
    <mergeCell ref="O38:R38"/>
    <mergeCell ref="AE38:AF38"/>
    <mergeCell ref="AK17:AL17"/>
    <mergeCell ref="AM17:AP17"/>
    <mergeCell ref="AQ17:AS17"/>
    <mergeCell ref="AT17:AX17"/>
    <mergeCell ref="AT15:AX15"/>
    <mergeCell ref="A17:L17"/>
    <mergeCell ref="M17:N17"/>
    <mergeCell ref="O17:R17"/>
    <mergeCell ref="S17:T17"/>
    <mergeCell ref="U17:X17"/>
    <mergeCell ref="Y17:Z17"/>
    <mergeCell ref="AA17:AD17"/>
    <mergeCell ref="AE17:AF17"/>
    <mergeCell ref="AG17:AJ17"/>
    <mergeCell ref="AG15:AJ15"/>
    <mergeCell ref="AK15:AL15"/>
    <mergeCell ref="AM15:AP15"/>
    <mergeCell ref="AQ15:AS15"/>
    <mergeCell ref="U15:X15"/>
    <mergeCell ref="Y15:Z15"/>
    <mergeCell ref="AA15:AD15"/>
    <mergeCell ref="AE15:AF15"/>
    <mergeCell ref="A15:L15"/>
    <mergeCell ref="M15:N15"/>
    <mergeCell ref="O15:R15"/>
    <mergeCell ref="S15:T15"/>
    <mergeCell ref="AK14:AL14"/>
    <mergeCell ref="AM14:AP14"/>
    <mergeCell ref="AQ14:AS14"/>
    <mergeCell ref="AT14:AX14"/>
    <mergeCell ref="AT13:AX13"/>
    <mergeCell ref="A14:L14"/>
    <mergeCell ref="M14:N14"/>
    <mergeCell ref="O14:R14"/>
    <mergeCell ref="S14:T14"/>
    <mergeCell ref="U14:X14"/>
    <mergeCell ref="Y14:Z14"/>
    <mergeCell ref="AA14:AD14"/>
    <mergeCell ref="AE14:AF14"/>
    <mergeCell ref="AG14:AJ14"/>
    <mergeCell ref="AG13:AJ13"/>
    <mergeCell ref="AK13:AL13"/>
    <mergeCell ref="AM13:AP13"/>
    <mergeCell ref="AQ13:AS13"/>
    <mergeCell ref="U13:X13"/>
    <mergeCell ref="Y13:Z13"/>
    <mergeCell ref="AA13:AD13"/>
    <mergeCell ref="AE13:AF13"/>
    <mergeCell ref="A13:L13"/>
    <mergeCell ref="M13:N13"/>
    <mergeCell ref="O13:R13"/>
    <mergeCell ref="S13:T13"/>
    <mergeCell ref="AK12:AL12"/>
    <mergeCell ref="AM12:AP12"/>
    <mergeCell ref="AQ12:AS12"/>
    <mergeCell ref="AT12:AX12"/>
    <mergeCell ref="AT11:AX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G11:AJ11"/>
    <mergeCell ref="AK11:AL11"/>
    <mergeCell ref="AM11:AP11"/>
    <mergeCell ref="AQ11:AS11"/>
    <mergeCell ref="U11:X11"/>
    <mergeCell ref="Y11:Z11"/>
    <mergeCell ref="AA11:AD11"/>
    <mergeCell ref="AE11:AF11"/>
    <mergeCell ref="A11:L11"/>
    <mergeCell ref="M11:N11"/>
    <mergeCell ref="O11:R11"/>
    <mergeCell ref="S11:T11"/>
    <mergeCell ref="AK10:AL10"/>
    <mergeCell ref="AM10:AP10"/>
    <mergeCell ref="AQ10:AS10"/>
    <mergeCell ref="AT10:AX10"/>
    <mergeCell ref="AT8:AX8"/>
    <mergeCell ref="A10:L10"/>
    <mergeCell ref="M10:N10"/>
    <mergeCell ref="O10:R10"/>
    <mergeCell ref="S10:T10"/>
    <mergeCell ref="U10:X10"/>
    <mergeCell ref="Y10:Z10"/>
    <mergeCell ref="AA10:AD10"/>
    <mergeCell ref="AE10:AF10"/>
    <mergeCell ref="AG10:AJ10"/>
    <mergeCell ref="AG8:AJ8"/>
    <mergeCell ref="AK8:AL8"/>
    <mergeCell ref="AM8:AP8"/>
    <mergeCell ref="AQ8:AS8"/>
    <mergeCell ref="AQ7:AS7"/>
    <mergeCell ref="AT7:AX7"/>
    <mergeCell ref="A8:L8"/>
    <mergeCell ref="M8:N8"/>
    <mergeCell ref="O8:R8"/>
    <mergeCell ref="S8:T8"/>
    <mergeCell ref="U8:X8"/>
    <mergeCell ref="Y8:Z8"/>
    <mergeCell ref="AA8:AD8"/>
    <mergeCell ref="AE8:AF8"/>
    <mergeCell ref="AE7:AF7"/>
    <mergeCell ref="AG7:AJ7"/>
    <mergeCell ref="AK7:AL7"/>
    <mergeCell ref="AM7:AP7"/>
    <mergeCell ref="AM6:AP6"/>
    <mergeCell ref="AQ6:AS6"/>
    <mergeCell ref="AT6:AX6"/>
    <mergeCell ref="A7:L7"/>
    <mergeCell ref="M7:N7"/>
    <mergeCell ref="O7:R7"/>
    <mergeCell ref="S7:T7"/>
    <mergeCell ref="U7:X7"/>
    <mergeCell ref="Y7:Z7"/>
    <mergeCell ref="AA7:AD7"/>
    <mergeCell ref="AA6:AD6"/>
    <mergeCell ref="AE6:AF6"/>
    <mergeCell ref="AG6:AJ6"/>
    <mergeCell ref="AK6:AL6"/>
    <mergeCell ref="O6:R6"/>
    <mergeCell ref="S6:T6"/>
    <mergeCell ref="U6:X6"/>
    <mergeCell ref="Y6:Z6"/>
    <mergeCell ref="AQ3:AV3"/>
    <mergeCell ref="A4:L6"/>
    <mergeCell ref="M4:R5"/>
    <mergeCell ref="S4:AJ4"/>
    <mergeCell ref="AK4:AP5"/>
    <mergeCell ref="AQ4:AX5"/>
    <mergeCell ref="S5:X5"/>
    <mergeCell ref="Y5:AD5"/>
    <mergeCell ref="AE5:AJ5"/>
    <mergeCell ref="M6:N6"/>
    <mergeCell ref="AN1:AX1"/>
    <mergeCell ref="AL2:AX2"/>
    <mergeCell ref="F1:G1"/>
    <mergeCell ref="K1:L1"/>
    <mergeCell ref="A2:G2"/>
    <mergeCell ref="K2:O2"/>
    <mergeCell ref="Q2:R2"/>
    <mergeCell ref="T2:U2"/>
    <mergeCell ref="W2:AB2"/>
    <mergeCell ref="AD2:AF2"/>
    <mergeCell ref="A9:L9"/>
    <mergeCell ref="M9:N9"/>
    <mergeCell ref="O9:R9"/>
    <mergeCell ref="AE9:AF9"/>
    <mergeCell ref="AG9:AJ9"/>
    <mergeCell ref="AK9:AL9"/>
    <mergeCell ref="AM9:AP9"/>
    <mergeCell ref="AQ9:AS9"/>
    <mergeCell ref="AT9:AX9"/>
    <mergeCell ref="A16:L16"/>
    <mergeCell ref="M16:N16"/>
    <mergeCell ref="O16:R16"/>
    <mergeCell ref="AE16:AF16"/>
    <mergeCell ref="AG16:AJ16"/>
    <mergeCell ref="AK16:AL16"/>
    <mergeCell ref="AM16:AP16"/>
    <mergeCell ref="AQ16:AS16"/>
    <mergeCell ref="AT16:AX16"/>
  </mergeCells>
  <printOptions/>
  <pageMargins left="0.3937007874015748" right="0.3937007874015748" top="0.3937007874015748" bottom="0.3937007874015748" header="0.5118110236220472" footer="0.5118110236220472"/>
  <pageSetup fitToHeight="5" horizontalDpi="600" verticalDpi="600" orientation="landscape" paperSize="9" scale="80" r:id="rId1"/>
  <rowBreaks count="3" manualBreakCount="3">
    <brk id="28" max="255" man="1"/>
    <brk id="58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B1">
      <selection activeCell="G24" sqref="G24"/>
    </sheetView>
  </sheetViews>
  <sheetFormatPr defaultColWidth="9.140625" defaultRowHeight="12.75"/>
  <cols>
    <col min="1" max="1" width="20.8515625" style="90" customWidth="1"/>
    <col min="2" max="2" width="9.57421875" style="90" customWidth="1"/>
    <col min="3" max="3" width="12.57421875" style="90" customWidth="1"/>
    <col min="4" max="4" width="10.421875" style="90" customWidth="1"/>
    <col min="5" max="5" width="12.00390625" style="90" bestFit="1" customWidth="1"/>
    <col min="6" max="6" width="12.00390625" style="90" customWidth="1"/>
    <col min="7" max="7" width="10.57421875" style="90" customWidth="1"/>
    <col min="8" max="8" width="12.140625" style="90" customWidth="1"/>
    <col min="9" max="9" width="12.421875" style="90" customWidth="1"/>
    <col min="10" max="10" width="10.57421875" style="90" customWidth="1"/>
    <col min="11" max="11" width="12.00390625" style="90" bestFit="1" customWidth="1"/>
    <col min="12" max="12" width="12.140625" style="90" customWidth="1"/>
    <col min="13" max="16384" width="9.140625" style="90" customWidth="1"/>
  </cols>
  <sheetData>
    <row r="1" spans="1:13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669" t="s">
        <v>201</v>
      </c>
      <c r="L1" s="669"/>
      <c r="M1" s="86"/>
    </row>
    <row r="2" spans="1:1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92"/>
      <c r="L2" s="203" t="s">
        <v>738</v>
      </c>
      <c r="M2" s="86"/>
    </row>
    <row r="3" spans="1:12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200"/>
      <c r="L3" s="200"/>
    </row>
    <row r="4" spans="1:12" ht="20.25">
      <c r="A4" s="910" t="s">
        <v>202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</row>
    <row r="5" spans="1:12" ht="20.25">
      <c r="A5" s="273"/>
      <c r="B5" s="273"/>
      <c r="C5" s="273"/>
      <c r="D5" s="273"/>
      <c r="E5" s="273"/>
      <c r="F5" s="273">
        <v>2009</v>
      </c>
      <c r="G5" s="273"/>
      <c r="H5" s="273"/>
      <c r="I5" s="273"/>
      <c r="J5" s="273"/>
      <c r="K5" s="273"/>
      <c r="L5" s="273"/>
    </row>
    <row r="6" spans="1:12" ht="20.2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spans="1:13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203" t="s">
        <v>0</v>
      </c>
      <c r="M8" s="86"/>
    </row>
    <row r="9" spans="1:13" ht="19.5" customHeight="1">
      <c r="A9" s="274"/>
      <c r="B9" s="911" t="s">
        <v>203</v>
      </c>
      <c r="C9" s="911"/>
      <c r="D9" s="911"/>
      <c r="E9" s="911"/>
      <c r="F9" s="911"/>
      <c r="G9" s="911"/>
      <c r="H9" s="911"/>
      <c r="I9" s="912" t="s">
        <v>204</v>
      </c>
      <c r="J9" s="912"/>
      <c r="K9" s="912"/>
      <c r="L9" s="912"/>
      <c r="M9" s="86"/>
    </row>
    <row r="10" spans="1:13" s="279" customFormat="1" ht="38.25">
      <c r="A10" s="275" t="s">
        <v>205</v>
      </c>
      <c r="B10" s="276" t="s">
        <v>206</v>
      </c>
      <c r="C10" s="276" t="s">
        <v>207</v>
      </c>
      <c r="D10" s="276" t="s">
        <v>208</v>
      </c>
      <c r="E10" s="276" t="s">
        <v>209</v>
      </c>
      <c r="F10" s="276" t="s">
        <v>210</v>
      </c>
      <c r="G10" s="276" t="s">
        <v>211</v>
      </c>
      <c r="H10" s="276" t="s">
        <v>212</v>
      </c>
      <c r="I10" s="276" t="s">
        <v>213</v>
      </c>
      <c r="J10" s="276" t="s">
        <v>214</v>
      </c>
      <c r="K10" s="276" t="s">
        <v>215</v>
      </c>
      <c r="L10" s="277" t="s">
        <v>216</v>
      </c>
      <c r="M10" s="278"/>
    </row>
    <row r="11" spans="1:13" ht="19.5" customHeight="1">
      <c r="A11" s="280" t="s">
        <v>44</v>
      </c>
      <c r="B11" s="151">
        <v>6440</v>
      </c>
      <c r="C11" s="151">
        <v>1133066</v>
      </c>
      <c r="D11" s="151"/>
      <c r="E11" s="151"/>
      <c r="F11" s="151">
        <f>SUM(B11:E11)</f>
        <v>1139506</v>
      </c>
      <c r="G11" s="151">
        <v>28648</v>
      </c>
      <c r="H11" s="151">
        <f>SUM(F11:G11)</f>
        <v>1168154</v>
      </c>
      <c r="I11" s="151">
        <v>1132255</v>
      </c>
      <c r="J11" s="151">
        <v>21884</v>
      </c>
      <c r="K11" s="151">
        <v>14015</v>
      </c>
      <c r="L11" s="281">
        <f>SUM(I11:K11)</f>
        <v>1168154</v>
      </c>
      <c r="M11" s="86"/>
    </row>
    <row r="12" spans="1:13" ht="19.5" customHeight="1" thickBot="1">
      <c r="A12" s="212" t="s">
        <v>217</v>
      </c>
      <c r="B12" s="154">
        <v>23734</v>
      </c>
      <c r="C12" s="154">
        <v>5627478</v>
      </c>
      <c r="D12" s="154">
        <v>98791</v>
      </c>
      <c r="E12" s="154">
        <v>2561201</v>
      </c>
      <c r="F12" s="151">
        <f>SUM(B12:E12)</f>
        <v>8311204</v>
      </c>
      <c r="G12" s="154">
        <v>371496</v>
      </c>
      <c r="H12" s="154">
        <f>SUM(F12:G12)</f>
        <v>8682700</v>
      </c>
      <c r="I12" s="154">
        <v>7569678</v>
      </c>
      <c r="J12" s="154">
        <v>103515</v>
      </c>
      <c r="K12" s="154">
        <v>1009507</v>
      </c>
      <c r="L12" s="368">
        <f>SUM(I12:K12)</f>
        <v>8682700</v>
      </c>
      <c r="M12" s="86"/>
    </row>
    <row r="13" spans="1:13" s="103" customFormat="1" ht="30" customHeight="1">
      <c r="A13" s="595" t="s">
        <v>218</v>
      </c>
      <c r="B13" s="596">
        <f aca="true" t="shared" si="0" ref="B13:L13">SUM(B11:B12)</f>
        <v>30174</v>
      </c>
      <c r="C13" s="596">
        <f t="shared" si="0"/>
        <v>6760544</v>
      </c>
      <c r="D13" s="596">
        <f t="shared" si="0"/>
        <v>98791</v>
      </c>
      <c r="E13" s="596">
        <f t="shared" si="0"/>
        <v>2561201</v>
      </c>
      <c r="F13" s="596">
        <f t="shared" si="0"/>
        <v>9450710</v>
      </c>
      <c r="G13" s="596">
        <f t="shared" si="0"/>
        <v>400144</v>
      </c>
      <c r="H13" s="596">
        <f t="shared" si="0"/>
        <v>9850854</v>
      </c>
      <c r="I13" s="596">
        <f t="shared" si="0"/>
        <v>8701933</v>
      </c>
      <c r="J13" s="596">
        <f t="shared" si="0"/>
        <v>125399</v>
      </c>
      <c r="K13" s="596">
        <f t="shared" si="0"/>
        <v>1023522</v>
      </c>
      <c r="L13" s="597">
        <f t="shared" si="0"/>
        <v>9850854</v>
      </c>
      <c r="M13" s="102"/>
    </row>
    <row r="14" spans="1:13" ht="12.75">
      <c r="A14" s="86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6"/>
    </row>
    <row r="15" spans="1:13" ht="12.75">
      <c r="A15" s="86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6"/>
    </row>
    <row r="16" spans="1:13" ht="12.75">
      <c r="A16" s="86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6"/>
    </row>
    <row r="17" spans="1:13" ht="12.75">
      <c r="A17" s="86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6"/>
    </row>
    <row r="18" spans="1:13" ht="12.75">
      <c r="A18" s="86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6"/>
    </row>
    <row r="19" spans="1:13" ht="12.75">
      <c r="A19" s="86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6"/>
    </row>
    <row r="20" spans="2:12" ht="12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 ht="12.7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12.7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</sheetData>
  <mergeCells count="4">
    <mergeCell ref="K1:L1"/>
    <mergeCell ref="A4:L4"/>
    <mergeCell ref="B9:H9"/>
    <mergeCell ref="I9:L9"/>
  </mergeCells>
  <printOptions horizontalCentered="1"/>
  <pageMargins left="0.19652777777777777" right="0.07847222222222222" top="0.9840277777777778" bottom="0.9840277777777778" header="0.5118055555555556" footer="0.5118055555555556"/>
  <pageSetup fitToHeight="1" fitToWidth="1"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24" sqref="K24"/>
    </sheetView>
  </sheetViews>
  <sheetFormatPr defaultColWidth="9.140625" defaultRowHeight="12.75"/>
  <cols>
    <col min="1" max="1" width="28.28125" style="287" customWidth="1"/>
    <col min="2" max="11" width="10.7109375" style="290" customWidth="1"/>
    <col min="12" max="14" width="7.8515625" style="290" customWidth="1"/>
    <col min="15" max="16384" width="9.140625" style="287" customWidth="1"/>
  </cols>
  <sheetData>
    <row r="1" spans="1:14" ht="12.75">
      <c r="A1" s="282"/>
      <c r="B1" s="283"/>
      <c r="C1" s="283"/>
      <c r="D1" s="283"/>
      <c r="E1" s="283"/>
      <c r="F1" s="283"/>
      <c r="G1" s="283"/>
      <c r="H1" s="283"/>
      <c r="I1" s="914" t="s">
        <v>219</v>
      </c>
      <c r="J1" s="914"/>
      <c r="K1" s="914"/>
      <c r="L1" s="284"/>
      <c r="M1" s="285"/>
      <c r="N1" s="286"/>
    </row>
    <row r="2" spans="1:14" ht="13.5" customHeight="1">
      <c r="A2" s="282"/>
      <c r="B2" s="283"/>
      <c r="C2" s="283"/>
      <c r="D2" s="283"/>
      <c r="E2" s="283"/>
      <c r="F2" s="283"/>
      <c r="G2" s="283"/>
      <c r="H2" s="283"/>
      <c r="I2" s="914" t="s">
        <v>739</v>
      </c>
      <c r="J2" s="914"/>
      <c r="K2" s="914"/>
      <c r="L2" s="284"/>
      <c r="M2" s="285"/>
      <c r="N2" s="286"/>
    </row>
    <row r="3" spans="1:14" ht="6.75" customHeight="1">
      <c r="A3" s="282"/>
      <c r="B3" s="283"/>
      <c r="C3" s="283"/>
      <c r="D3" s="283"/>
      <c r="E3" s="283"/>
      <c r="F3" s="283"/>
      <c r="G3" s="283"/>
      <c r="H3" s="283"/>
      <c r="I3" s="914"/>
      <c r="J3" s="914"/>
      <c r="K3" s="914"/>
      <c r="L3" s="284"/>
      <c r="M3" s="285"/>
      <c r="N3" s="286"/>
    </row>
    <row r="4" spans="1:14" ht="20.25">
      <c r="A4" s="913" t="s">
        <v>220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286"/>
      <c r="M4" s="286"/>
      <c r="N4" s="286"/>
    </row>
    <row r="5" spans="1:14" ht="20.25">
      <c r="A5" s="913" t="s">
        <v>221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286"/>
      <c r="M5" s="286"/>
      <c r="N5" s="286"/>
    </row>
    <row r="6" spans="1:14" ht="10.5" customHeight="1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6"/>
      <c r="M6" s="286"/>
      <c r="N6" s="286"/>
    </row>
    <row r="7" spans="1:11" ht="2.25" customHeight="1" hidden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</row>
    <row r="8" spans="1:14" ht="12.75">
      <c r="A8" s="282"/>
      <c r="B8" s="283"/>
      <c r="C8" s="283"/>
      <c r="D8" s="283"/>
      <c r="E8" s="283"/>
      <c r="F8" s="283"/>
      <c r="G8" s="283"/>
      <c r="H8" s="283"/>
      <c r="I8" s="283"/>
      <c r="J8" s="283"/>
      <c r="K8" s="291" t="s">
        <v>0</v>
      </c>
      <c r="N8" s="291"/>
    </row>
    <row r="9" spans="1:14" ht="15" customHeight="1">
      <c r="A9" s="292"/>
      <c r="B9" s="293" t="s">
        <v>222</v>
      </c>
      <c r="C9" s="293" t="s">
        <v>222</v>
      </c>
      <c r="D9" s="293" t="s">
        <v>223</v>
      </c>
      <c r="E9" s="293" t="s">
        <v>224</v>
      </c>
      <c r="F9" s="293" t="s">
        <v>225</v>
      </c>
      <c r="G9" s="293" t="s">
        <v>226</v>
      </c>
      <c r="H9" s="293" t="s">
        <v>227</v>
      </c>
      <c r="I9" s="293" t="s">
        <v>228</v>
      </c>
      <c r="J9" s="293" t="s">
        <v>229</v>
      </c>
      <c r="K9" s="294" t="s">
        <v>4</v>
      </c>
      <c r="L9" s="295"/>
      <c r="M9" s="295"/>
      <c r="N9" s="295"/>
    </row>
    <row r="10" spans="1:14" ht="15.75" customHeight="1">
      <c r="A10" s="296" t="s">
        <v>1</v>
      </c>
      <c r="B10" s="297" t="s">
        <v>230</v>
      </c>
      <c r="C10" s="297" t="s">
        <v>767</v>
      </c>
      <c r="D10" s="297" t="s">
        <v>231</v>
      </c>
      <c r="E10" s="297" t="s">
        <v>232</v>
      </c>
      <c r="F10" s="297" t="s">
        <v>233</v>
      </c>
      <c r="G10" s="297" t="s">
        <v>234</v>
      </c>
      <c r="H10" s="297" t="s">
        <v>235</v>
      </c>
      <c r="I10" s="297" t="s">
        <v>236</v>
      </c>
      <c r="J10" s="297" t="s">
        <v>237</v>
      </c>
      <c r="K10" s="298" t="s">
        <v>236</v>
      </c>
      <c r="L10" s="295"/>
      <c r="M10" s="295"/>
      <c r="N10" s="295"/>
    </row>
    <row r="11" spans="1:14" ht="15" customHeight="1">
      <c r="A11" s="299"/>
      <c r="B11" s="300"/>
      <c r="C11" s="300"/>
      <c r="D11" s="300" t="s">
        <v>238</v>
      </c>
      <c r="E11" s="300" t="s">
        <v>236</v>
      </c>
      <c r="F11" s="300" t="s">
        <v>239</v>
      </c>
      <c r="G11" s="300" t="s">
        <v>239</v>
      </c>
      <c r="H11" s="300" t="s">
        <v>240</v>
      </c>
      <c r="I11" s="300"/>
      <c r="J11" s="300"/>
      <c r="K11" s="301"/>
      <c r="L11" s="283"/>
      <c r="M11" s="283"/>
      <c r="N11" s="283"/>
    </row>
    <row r="12" spans="1:14" ht="19.5" customHeight="1">
      <c r="A12" s="512" t="s">
        <v>44</v>
      </c>
      <c r="B12" s="527">
        <f>SUM(B13:B20)</f>
        <v>4375</v>
      </c>
      <c r="C12" s="527"/>
      <c r="D12" s="527">
        <f aca="true" t="shared" si="0" ref="D12:K12">SUM(D13:D20)</f>
        <v>17509</v>
      </c>
      <c r="E12" s="527">
        <f t="shared" si="0"/>
        <v>21884</v>
      </c>
      <c r="F12" s="527">
        <f t="shared" si="0"/>
        <v>-18675</v>
      </c>
      <c r="G12" s="527">
        <f t="shared" si="0"/>
        <v>0</v>
      </c>
      <c r="H12" s="527">
        <f t="shared" si="0"/>
        <v>0</v>
      </c>
      <c r="I12" s="527">
        <f t="shared" si="0"/>
        <v>3209</v>
      </c>
      <c r="J12" s="527">
        <f t="shared" si="0"/>
        <v>0</v>
      </c>
      <c r="K12" s="584">
        <f t="shared" si="0"/>
        <v>3209</v>
      </c>
      <c r="L12" s="302"/>
      <c r="M12" s="302"/>
      <c r="N12" s="302"/>
    </row>
    <row r="13" spans="1:14" ht="19.5" customHeight="1">
      <c r="A13" s="53" t="s">
        <v>49</v>
      </c>
      <c r="B13" s="303">
        <v>4375</v>
      </c>
      <c r="C13" s="303"/>
      <c r="D13" s="303">
        <v>6520</v>
      </c>
      <c r="E13" s="303">
        <v>10895</v>
      </c>
      <c r="F13" s="303">
        <v>-9929</v>
      </c>
      <c r="G13" s="303"/>
      <c r="H13" s="303"/>
      <c r="I13" s="303">
        <v>966</v>
      </c>
      <c r="J13" s="303"/>
      <c r="K13" s="304">
        <v>966</v>
      </c>
      <c r="L13" s="302"/>
      <c r="M13" s="302"/>
      <c r="N13" s="302"/>
    </row>
    <row r="14" spans="1:14" ht="19.5" customHeight="1">
      <c r="A14" s="53" t="s">
        <v>50</v>
      </c>
      <c r="B14" s="303"/>
      <c r="C14" s="303"/>
      <c r="D14" s="303">
        <v>139</v>
      </c>
      <c r="E14" s="303">
        <v>139</v>
      </c>
      <c r="F14" s="303">
        <v>312</v>
      </c>
      <c r="G14" s="303"/>
      <c r="H14" s="303"/>
      <c r="I14" s="303">
        <v>451</v>
      </c>
      <c r="J14" s="303"/>
      <c r="K14" s="304">
        <v>451</v>
      </c>
      <c r="L14" s="302"/>
      <c r="M14" s="302"/>
      <c r="N14" s="302"/>
    </row>
    <row r="15" spans="1:14" ht="19.5" customHeight="1">
      <c r="A15" s="82" t="s">
        <v>51</v>
      </c>
      <c r="B15" s="303"/>
      <c r="C15" s="303"/>
      <c r="D15" s="303">
        <v>58</v>
      </c>
      <c r="E15" s="303">
        <v>58</v>
      </c>
      <c r="F15" s="303">
        <v>430</v>
      </c>
      <c r="G15" s="303"/>
      <c r="H15" s="303"/>
      <c r="I15" s="303">
        <v>488</v>
      </c>
      <c r="J15" s="303"/>
      <c r="K15" s="304">
        <v>488</v>
      </c>
      <c r="L15" s="302"/>
      <c r="M15" s="302"/>
      <c r="N15" s="302"/>
    </row>
    <row r="16" spans="1:14" ht="19.5" customHeight="1">
      <c r="A16" s="82" t="s">
        <v>52</v>
      </c>
      <c r="B16" s="303"/>
      <c r="C16" s="303"/>
      <c r="D16" s="303">
        <v>383</v>
      </c>
      <c r="E16" s="303">
        <v>383</v>
      </c>
      <c r="F16" s="303">
        <v>1922</v>
      </c>
      <c r="G16" s="303"/>
      <c r="H16" s="303"/>
      <c r="I16" s="303">
        <v>2305</v>
      </c>
      <c r="J16" s="303"/>
      <c r="K16" s="304">
        <v>2305</v>
      </c>
      <c r="L16" s="302"/>
      <c r="M16" s="302"/>
      <c r="N16" s="302"/>
    </row>
    <row r="17" spans="1:14" ht="19.5" customHeight="1">
      <c r="A17" s="82" t="s">
        <v>766</v>
      </c>
      <c r="B17" s="303"/>
      <c r="C17" s="303"/>
      <c r="D17" s="303">
        <v>3230</v>
      </c>
      <c r="E17" s="303">
        <v>3230</v>
      </c>
      <c r="F17" s="303">
        <v>-4786</v>
      </c>
      <c r="G17" s="303"/>
      <c r="H17" s="303"/>
      <c r="I17" s="303">
        <v>-1556</v>
      </c>
      <c r="J17" s="303"/>
      <c r="K17" s="304">
        <v>-1556</v>
      </c>
      <c r="L17" s="302"/>
      <c r="M17" s="302"/>
      <c r="N17" s="302"/>
    </row>
    <row r="18" spans="1:14" ht="19.5" customHeight="1">
      <c r="A18" s="82" t="s">
        <v>53</v>
      </c>
      <c r="B18" s="303"/>
      <c r="C18" s="303"/>
      <c r="D18" s="303">
        <v>6940</v>
      </c>
      <c r="E18" s="303">
        <v>6940</v>
      </c>
      <c r="F18" s="303">
        <v>-6677</v>
      </c>
      <c r="G18" s="303"/>
      <c r="H18" s="303"/>
      <c r="I18" s="303">
        <v>263</v>
      </c>
      <c r="J18" s="303"/>
      <c r="K18" s="304">
        <v>263</v>
      </c>
      <c r="L18" s="302"/>
      <c r="M18" s="302"/>
      <c r="N18" s="302"/>
    </row>
    <row r="19" spans="1:14" ht="19.5" customHeight="1">
      <c r="A19" s="82" t="s">
        <v>54</v>
      </c>
      <c r="B19" s="303"/>
      <c r="C19" s="303"/>
      <c r="D19" s="303">
        <v>239</v>
      </c>
      <c r="E19" s="303">
        <v>239</v>
      </c>
      <c r="F19" s="303">
        <v>-131</v>
      </c>
      <c r="G19" s="303"/>
      <c r="H19" s="303"/>
      <c r="I19" s="303">
        <v>108</v>
      </c>
      <c r="J19" s="303"/>
      <c r="K19" s="304">
        <v>108</v>
      </c>
      <c r="L19" s="302"/>
      <c r="M19" s="302"/>
      <c r="N19" s="302"/>
    </row>
    <row r="20" spans="1:14" ht="19.5" customHeight="1">
      <c r="A20" s="82" t="s">
        <v>55</v>
      </c>
      <c r="B20" s="303"/>
      <c r="C20" s="303"/>
      <c r="D20" s="303"/>
      <c r="E20" s="303"/>
      <c r="F20" s="303">
        <v>184</v>
      </c>
      <c r="G20" s="303"/>
      <c r="H20" s="303"/>
      <c r="I20" s="303">
        <v>184</v>
      </c>
      <c r="J20" s="303"/>
      <c r="K20" s="304">
        <v>184</v>
      </c>
      <c r="L20" s="302"/>
      <c r="M20" s="302"/>
      <c r="N20" s="302"/>
    </row>
    <row r="21" spans="1:14" ht="21.75" customHeight="1">
      <c r="A21" s="305" t="s">
        <v>241</v>
      </c>
      <c r="B21" s="306">
        <f aca="true" t="shared" si="1" ref="B21:K21">SUM(B13:B20)</f>
        <v>4375</v>
      </c>
      <c r="C21" s="306"/>
      <c r="D21" s="306">
        <f t="shared" si="1"/>
        <v>17509</v>
      </c>
      <c r="E21" s="306">
        <f t="shared" si="1"/>
        <v>21884</v>
      </c>
      <c r="F21" s="306">
        <f t="shared" si="1"/>
        <v>-18675</v>
      </c>
      <c r="G21" s="306">
        <f t="shared" si="1"/>
        <v>0</v>
      </c>
      <c r="H21" s="306">
        <f t="shared" si="1"/>
        <v>0</v>
      </c>
      <c r="I21" s="306">
        <f t="shared" si="1"/>
        <v>3209</v>
      </c>
      <c r="J21" s="306">
        <f t="shared" si="1"/>
        <v>0</v>
      </c>
      <c r="K21" s="307">
        <f t="shared" si="1"/>
        <v>3209</v>
      </c>
      <c r="L21" s="308"/>
      <c r="M21" s="308"/>
      <c r="N21" s="308"/>
    </row>
    <row r="22" spans="1:14" ht="20.25" customHeight="1">
      <c r="A22" s="511" t="s">
        <v>217</v>
      </c>
      <c r="B22" s="303">
        <v>82676</v>
      </c>
      <c r="C22" s="303">
        <v>30062</v>
      </c>
      <c r="D22" s="303">
        <v>-9223</v>
      </c>
      <c r="E22" s="303">
        <v>103515</v>
      </c>
      <c r="F22" s="303">
        <v>18675</v>
      </c>
      <c r="G22" s="303">
        <v>-29913</v>
      </c>
      <c r="H22" s="303">
        <v>1500</v>
      </c>
      <c r="I22" s="303">
        <v>93777</v>
      </c>
      <c r="J22" s="303"/>
      <c r="K22" s="304">
        <v>93777</v>
      </c>
      <c r="L22" s="302"/>
      <c r="M22" s="302"/>
      <c r="N22" s="302"/>
    </row>
    <row r="23" spans="1:14" ht="19.5" customHeight="1">
      <c r="A23" s="305" t="s">
        <v>242</v>
      </c>
      <c r="B23" s="306">
        <f aca="true" t="shared" si="2" ref="B23:K23">SUM(B21:B22)</f>
        <v>87051</v>
      </c>
      <c r="C23" s="306">
        <f t="shared" si="2"/>
        <v>30062</v>
      </c>
      <c r="D23" s="306">
        <f t="shared" si="2"/>
        <v>8286</v>
      </c>
      <c r="E23" s="306">
        <f t="shared" si="2"/>
        <v>125399</v>
      </c>
      <c r="F23" s="306">
        <f t="shared" si="2"/>
        <v>0</v>
      </c>
      <c r="G23" s="306">
        <f t="shared" si="2"/>
        <v>-29913</v>
      </c>
      <c r="H23" s="306">
        <f t="shared" si="2"/>
        <v>1500</v>
      </c>
      <c r="I23" s="306">
        <f t="shared" si="2"/>
        <v>96986</v>
      </c>
      <c r="J23" s="306">
        <f t="shared" si="2"/>
        <v>0</v>
      </c>
      <c r="K23" s="307">
        <f t="shared" si="2"/>
        <v>96986</v>
      </c>
      <c r="L23" s="308"/>
      <c r="M23" s="308"/>
      <c r="N23" s="308"/>
    </row>
    <row r="24" spans="1:14" ht="12.75">
      <c r="A24" s="309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10"/>
      <c r="M24" s="310"/>
      <c r="N24" s="310"/>
    </row>
    <row r="25" spans="1:11" ht="12.75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6" spans="1:11" ht="12.75">
      <c r="A26" s="282"/>
      <c r="B26" s="283"/>
      <c r="C26" s="283"/>
      <c r="D26" s="283"/>
      <c r="E26" s="283"/>
      <c r="F26" s="283"/>
      <c r="G26" s="283"/>
      <c r="H26" s="283"/>
      <c r="I26" s="283"/>
      <c r="J26" s="283"/>
      <c r="K26" s="283"/>
    </row>
    <row r="27" spans="1:11" ht="12.7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</row>
    <row r="28" spans="1:11" ht="12.75">
      <c r="A28" s="282"/>
      <c r="B28" s="283"/>
      <c r="C28" s="283"/>
      <c r="D28" s="283"/>
      <c r="E28" s="283"/>
      <c r="F28" s="283"/>
      <c r="G28" s="283"/>
      <c r="H28" s="283"/>
      <c r="I28" s="283"/>
      <c r="J28" s="283"/>
      <c r="K28" s="283"/>
    </row>
    <row r="29" spans="1:11" ht="12.75">
      <c r="A29" s="282"/>
      <c r="B29" s="28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2.75">
      <c r="A30" s="282"/>
      <c r="B30" s="283"/>
      <c r="C30" s="283"/>
      <c r="D30" s="283"/>
      <c r="E30" s="283"/>
      <c r="F30" s="283"/>
      <c r="G30" s="283"/>
      <c r="H30" s="283"/>
      <c r="I30" s="283"/>
      <c r="J30" s="283"/>
      <c r="K30" s="283"/>
    </row>
    <row r="31" spans="1:11" ht="12.75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</row>
    <row r="32" spans="1:11" ht="12.75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</row>
    <row r="33" spans="1:11" ht="12.75">
      <c r="A33" s="282"/>
      <c r="B33" s="283"/>
      <c r="C33" s="283"/>
      <c r="D33" s="283"/>
      <c r="E33" s="283"/>
      <c r="F33" s="283"/>
      <c r="G33" s="283"/>
      <c r="H33" s="283"/>
      <c r="I33" s="283"/>
      <c r="J33" s="283"/>
      <c r="K33" s="283"/>
    </row>
    <row r="34" spans="1:11" ht="12.75">
      <c r="A34" s="282"/>
      <c r="B34" s="283"/>
      <c r="C34" s="283"/>
      <c r="D34" s="283"/>
      <c r="E34" s="283"/>
      <c r="F34" s="283"/>
      <c r="G34" s="283"/>
      <c r="H34" s="283"/>
      <c r="I34" s="283"/>
      <c r="J34" s="283"/>
      <c r="K34" s="283"/>
    </row>
    <row r="35" spans="1:11" ht="12.75">
      <c r="A35" s="282"/>
      <c r="B35" s="283"/>
      <c r="C35" s="283"/>
      <c r="D35" s="283"/>
      <c r="E35" s="283"/>
      <c r="F35" s="283"/>
      <c r="G35" s="283"/>
      <c r="H35" s="283"/>
      <c r="I35" s="283"/>
      <c r="J35" s="283"/>
      <c r="K35" s="283"/>
    </row>
  </sheetData>
  <mergeCells count="5">
    <mergeCell ref="A5:K5"/>
    <mergeCell ref="I1:K1"/>
    <mergeCell ref="I2:K2"/>
    <mergeCell ref="I3:K3"/>
    <mergeCell ref="A4:K4"/>
  </mergeCells>
  <printOptions horizontalCentered="1"/>
  <pageMargins left="0.9840277777777778" right="0.9840277777777778" top="0.9840277777777778" bottom="0.9840277777777778" header="0.5118055555555556" footer="0.5118055555555556"/>
  <pageSetup fitToHeight="1" fitToWidth="1" horizontalDpi="300" verticalDpi="3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C40" sqref="C40"/>
    </sheetView>
  </sheetViews>
  <sheetFormatPr defaultColWidth="9.140625" defaultRowHeight="12.75"/>
  <cols>
    <col min="1" max="1" width="23.421875" style="90" customWidth="1"/>
    <col min="2" max="2" width="11.8515625" style="98" customWidth="1"/>
    <col min="3" max="3" width="12.140625" style="98" customWidth="1"/>
    <col min="4" max="4" width="9.57421875" style="98" customWidth="1"/>
    <col min="5" max="5" width="11.7109375" style="98" customWidth="1"/>
    <col min="6" max="6" width="26.421875" style="98" customWidth="1"/>
    <col min="7" max="7" width="12.28125" style="98" customWidth="1"/>
    <col min="8" max="8" width="12.140625" style="98" customWidth="1"/>
    <col min="9" max="9" width="10.00390625" style="98" customWidth="1"/>
    <col min="10" max="10" width="12.7109375" style="98" customWidth="1"/>
    <col min="11" max="16384" width="9.140625" style="90" customWidth="1"/>
  </cols>
  <sheetData>
    <row r="1" spans="1:10" ht="12.75">
      <c r="A1" s="86"/>
      <c r="B1" s="89"/>
      <c r="C1" s="89"/>
      <c r="D1" s="89"/>
      <c r="E1" s="89"/>
      <c r="F1" s="89"/>
      <c r="G1" s="917" t="s">
        <v>740</v>
      </c>
      <c r="H1" s="918"/>
      <c r="I1" s="918"/>
      <c r="J1" s="918"/>
    </row>
    <row r="2" spans="1:10" ht="19.5">
      <c r="A2" s="676" t="s">
        <v>243</v>
      </c>
      <c r="B2" s="676"/>
      <c r="C2" s="676"/>
      <c r="D2" s="676"/>
      <c r="E2" s="676"/>
      <c r="F2" s="676"/>
      <c r="G2" s="676"/>
      <c r="H2" s="676"/>
      <c r="I2" s="676"/>
      <c r="J2" s="676"/>
    </row>
    <row r="3" spans="1:10" ht="19.5">
      <c r="A3" s="676" t="s">
        <v>365</v>
      </c>
      <c r="B3" s="676"/>
      <c r="C3" s="676"/>
      <c r="D3" s="676"/>
      <c r="E3" s="676"/>
      <c r="F3" s="676"/>
      <c r="G3" s="676"/>
      <c r="H3" s="676"/>
      <c r="I3" s="676"/>
      <c r="J3" s="676"/>
    </row>
    <row r="4" spans="1:10" ht="19.5">
      <c r="A4" s="94"/>
      <c r="B4" s="97"/>
      <c r="C4" s="97"/>
      <c r="D4" s="97"/>
      <c r="E4" s="97"/>
      <c r="F4" s="97"/>
      <c r="G4" s="97"/>
      <c r="H4" s="97"/>
      <c r="I4" s="97"/>
      <c r="J4" s="97"/>
    </row>
    <row r="5" spans="1:10" ht="12.75">
      <c r="A5" s="86"/>
      <c r="B5" s="89"/>
      <c r="C5" s="89"/>
      <c r="D5" s="89"/>
      <c r="E5" s="89"/>
      <c r="F5" s="89"/>
      <c r="G5" s="89"/>
      <c r="H5" s="89"/>
      <c r="I5" s="89"/>
      <c r="J5" s="91" t="s">
        <v>0</v>
      </c>
    </row>
    <row r="6" spans="1:10" ht="12.75">
      <c r="A6" s="311"/>
      <c r="B6" s="312"/>
      <c r="C6" s="312"/>
      <c r="D6" s="312"/>
      <c r="E6" s="313"/>
      <c r="F6" s="314"/>
      <c r="G6" s="312"/>
      <c r="H6" s="312"/>
      <c r="I6" s="312"/>
      <c r="J6" s="313"/>
    </row>
    <row r="7" spans="1:10" ht="12.75">
      <c r="A7" s="915" t="s">
        <v>244</v>
      </c>
      <c r="B7" s="915"/>
      <c r="C7" s="915"/>
      <c r="D7" s="915"/>
      <c r="E7" s="915"/>
      <c r="F7" s="916" t="s">
        <v>245</v>
      </c>
      <c r="G7" s="916"/>
      <c r="H7" s="916"/>
      <c r="I7" s="916"/>
      <c r="J7" s="916"/>
    </row>
    <row r="8" spans="1:10" ht="12.75">
      <c r="A8" s="315"/>
      <c r="B8" s="316"/>
      <c r="C8" s="316"/>
      <c r="D8" s="316"/>
      <c r="E8" s="317"/>
      <c r="F8" s="318"/>
      <c r="G8" s="316"/>
      <c r="H8" s="316"/>
      <c r="I8" s="316"/>
      <c r="J8" s="317"/>
    </row>
    <row r="9" spans="1:10" ht="15" customHeight="1">
      <c r="A9" s="319"/>
      <c r="B9" s="919" t="s">
        <v>246</v>
      </c>
      <c r="C9" s="919"/>
      <c r="D9" s="320" t="s">
        <v>229</v>
      </c>
      <c r="E9" s="321" t="s">
        <v>247</v>
      </c>
      <c r="F9" s="322"/>
      <c r="G9" s="920" t="s">
        <v>246</v>
      </c>
      <c r="H9" s="920"/>
      <c r="I9" s="323" t="s">
        <v>229</v>
      </c>
      <c r="J9" s="324" t="s">
        <v>247</v>
      </c>
    </row>
    <row r="10" spans="1:10" ht="15" customHeight="1">
      <c r="A10" s="325" t="s">
        <v>1</v>
      </c>
      <c r="B10" s="323" t="s">
        <v>248</v>
      </c>
      <c r="C10" s="323" t="s">
        <v>249</v>
      </c>
      <c r="D10" s="326" t="s">
        <v>237</v>
      </c>
      <c r="E10" s="327" t="s">
        <v>250</v>
      </c>
      <c r="F10" s="328" t="s">
        <v>1</v>
      </c>
      <c r="G10" s="323" t="s">
        <v>248</v>
      </c>
      <c r="H10" s="323" t="s">
        <v>249</v>
      </c>
      <c r="I10" s="326" t="s">
        <v>237</v>
      </c>
      <c r="J10" s="327" t="s">
        <v>250</v>
      </c>
    </row>
    <row r="11" spans="1:10" ht="15" customHeight="1">
      <c r="A11" s="325"/>
      <c r="B11" s="326"/>
      <c r="C11" s="326"/>
      <c r="D11" s="326"/>
      <c r="E11" s="327" t="s">
        <v>251</v>
      </c>
      <c r="F11" s="328"/>
      <c r="G11" s="326"/>
      <c r="H11" s="326"/>
      <c r="I11" s="326"/>
      <c r="J11" s="327" t="s">
        <v>251</v>
      </c>
    </row>
    <row r="12" spans="1:10" ht="15" customHeight="1">
      <c r="A12" s="329"/>
      <c r="B12" s="330"/>
      <c r="C12" s="330"/>
      <c r="D12" s="330"/>
      <c r="E12" s="331" t="s">
        <v>252</v>
      </c>
      <c r="F12" s="328"/>
      <c r="G12" s="326"/>
      <c r="H12" s="326"/>
      <c r="I12" s="326"/>
      <c r="J12" s="327" t="s">
        <v>252</v>
      </c>
    </row>
    <row r="13" spans="1:10" ht="15" customHeight="1">
      <c r="A13" s="332" t="s">
        <v>253</v>
      </c>
      <c r="B13" s="333">
        <f>SUM(B14:B18)</f>
        <v>9455952</v>
      </c>
      <c r="C13" s="333">
        <f>SUM(C14:C18)</f>
        <v>9450710</v>
      </c>
      <c r="D13" s="333">
        <f>SUM(D14:D18)</f>
        <v>0</v>
      </c>
      <c r="E13" s="333">
        <f>SUM(E14:E18)</f>
        <v>9450710</v>
      </c>
      <c r="F13" s="334" t="s">
        <v>254</v>
      </c>
      <c r="G13" s="333">
        <f>SUM(G14:G15)</f>
        <v>8692831</v>
      </c>
      <c r="H13" s="333">
        <f>SUM(H14:H15)</f>
        <v>8701933</v>
      </c>
      <c r="I13" s="333">
        <f>SUM(I14:I15)</f>
        <v>0</v>
      </c>
      <c r="J13" s="585">
        <f>SUM(J14:J15)</f>
        <v>8701933</v>
      </c>
    </row>
    <row r="14" spans="1:10" ht="15" customHeight="1">
      <c r="A14" s="280" t="s">
        <v>255</v>
      </c>
      <c r="B14" s="151">
        <v>13586</v>
      </c>
      <c r="C14" s="151">
        <v>30174</v>
      </c>
      <c r="D14" s="151"/>
      <c r="E14" s="151">
        <v>30174</v>
      </c>
      <c r="F14" s="157" t="s">
        <v>256</v>
      </c>
      <c r="G14" s="151">
        <v>637415</v>
      </c>
      <c r="H14" s="151">
        <v>637415</v>
      </c>
      <c r="I14" s="151"/>
      <c r="J14" s="281">
        <v>637415</v>
      </c>
    </row>
    <row r="15" spans="1:10" ht="15" customHeight="1">
      <c r="A15" s="280" t="s">
        <v>257</v>
      </c>
      <c r="B15" s="151">
        <v>6964254</v>
      </c>
      <c r="C15" s="151">
        <v>6760544</v>
      </c>
      <c r="D15" s="151"/>
      <c r="E15" s="151">
        <v>6760544</v>
      </c>
      <c r="F15" s="157" t="s">
        <v>258</v>
      </c>
      <c r="G15" s="151">
        <v>8055416</v>
      </c>
      <c r="H15" s="151">
        <v>8064518</v>
      </c>
      <c r="I15" s="151"/>
      <c r="J15" s="281">
        <v>8064518</v>
      </c>
    </row>
    <row r="16" spans="1:10" ht="15" customHeight="1">
      <c r="A16" s="280" t="s">
        <v>259</v>
      </c>
      <c r="B16" s="151">
        <v>222979</v>
      </c>
      <c r="C16" s="151">
        <v>98791</v>
      </c>
      <c r="D16" s="151"/>
      <c r="E16" s="151">
        <v>98791</v>
      </c>
      <c r="F16" s="157"/>
      <c r="G16" s="151"/>
      <c r="H16" s="151"/>
      <c r="I16" s="151"/>
      <c r="J16" s="281"/>
    </row>
    <row r="17" spans="1:10" ht="15" customHeight="1">
      <c r="A17" s="280" t="s">
        <v>260</v>
      </c>
      <c r="B17" s="151">
        <v>2255133</v>
      </c>
      <c r="C17" s="151">
        <v>2561201</v>
      </c>
      <c r="D17" s="151"/>
      <c r="E17" s="151">
        <v>2561201</v>
      </c>
      <c r="F17" s="335" t="s">
        <v>261</v>
      </c>
      <c r="G17" s="336">
        <f>SUM(G18:G19)</f>
        <v>80029</v>
      </c>
      <c r="H17" s="336">
        <f>SUM(H18)</f>
        <v>125399</v>
      </c>
      <c r="I17" s="336">
        <f>SUM(I18)</f>
        <v>0</v>
      </c>
      <c r="J17" s="339">
        <f>SUM(J18)</f>
        <v>125399</v>
      </c>
    </row>
    <row r="18" spans="1:10" ht="15" customHeight="1">
      <c r="A18" s="280" t="s">
        <v>262</v>
      </c>
      <c r="B18" s="151"/>
      <c r="C18" s="151"/>
      <c r="D18" s="151"/>
      <c r="E18" s="151"/>
      <c r="F18" s="157" t="s">
        <v>263</v>
      </c>
      <c r="G18" s="151">
        <v>80029</v>
      </c>
      <c r="H18" s="151">
        <v>125399</v>
      </c>
      <c r="I18" s="336"/>
      <c r="J18" s="281">
        <v>125399</v>
      </c>
    </row>
    <row r="19" spans="1:10" ht="15" customHeight="1">
      <c r="A19" s="280"/>
      <c r="B19" s="151"/>
      <c r="C19" s="151"/>
      <c r="D19" s="151"/>
      <c r="E19" s="337"/>
      <c r="F19" s="157" t="s">
        <v>264</v>
      </c>
      <c r="G19" s="151"/>
      <c r="H19" s="151"/>
      <c r="I19" s="151"/>
      <c r="J19" s="281"/>
    </row>
    <row r="20" spans="1:10" ht="15" customHeight="1">
      <c r="A20" s="338" t="s">
        <v>265</v>
      </c>
      <c r="B20" s="336">
        <f>SUM(B21:B26)</f>
        <v>345426</v>
      </c>
      <c r="C20" s="336">
        <f>SUM(C21:C26)</f>
        <v>400144</v>
      </c>
      <c r="D20" s="336">
        <f>SUM(D21:D26)</f>
        <v>0</v>
      </c>
      <c r="E20" s="336">
        <f>SUM(E21:E26)</f>
        <v>400144</v>
      </c>
      <c r="F20" s="335"/>
      <c r="G20" s="336"/>
      <c r="H20" s="336"/>
      <c r="I20" s="151"/>
      <c r="J20" s="339"/>
    </row>
    <row r="21" spans="1:10" ht="15" customHeight="1">
      <c r="A21" s="280" t="s">
        <v>266</v>
      </c>
      <c r="B21" s="151">
        <v>374</v>
      </c>
      <c r="C21" s="151">
        <v>386</v>
      </c>
      <c r="D21" s="151"/>
      <c r="E21" s="151">
        <v>386</v>
      </c>
      <c r="F21" s="335" t="s">
        <v>267</v>
      </c>
      <c r="G21" s="336">
        <f>SUM(G22:G25)</f>
        <v>1028518</v>
      </c>
      <c r="H21" s="336">
        <f>SUM(H22:H26)</f>
        <v>1023522</v>
      </c>
      <c r="I21" s="336">
        <f>SUM(I22:I26)</f>
        <v>0</v>
      </c>
      <c r="J21" s="339">
        <f>SUM(J22:J26)</f>
        <v>1023522</v>
      </c>
    </row>
    <row r="22" spans="1:10" ht="15" customHeight="1">
      <c r="A22" s="280" t="s">
        <v>268</v>
      </c>
      <c r="B22" s="151">
        <v>138794</v>
      </c>
      <c r="C22" s="151">
        <v>189170</v>
      </c>
      <c r="D22" s="151"/>
      <c r="E22" s="151">
        <v>189170</v>
      </c>
      <c r="F22" s="157" t="s">
        <v>269</v>
      </c>
      <c r="G22" s="151">
        <v>714994</v>
      </c>
      <c r="H22" s="151">
        <v>686400</v>
      </c>
      <c r="I22" s="151"/>
      <c r="J22" s="281">
        <v>686400</v>
      </c>
    </row>
    <row r="23" spans="1:10" ht="15" customHeight="1">
      <c r="A23" s="280" t="s">
        <v>270</v>
      </c>
      <c r="B23" s="151">
        <v>24836</v>
      </c>
      <c r="C23" s="151">
        <v>30062</v>
      </c>
      <c r="D23" s="151"/>
      <c r="E23" s="151">
        <v>30062</v>
      </c>
      <c r="F23" s="157" t="s">
        <v>271</v>
      </c>
      <c r="G23" s="151">
        <v>212131</v>
      </c>
      <c r="H23" s="151">
        <v>251933</v>
      </c>
      <c r="I23" s="336"/>
      <c r="J23" s="281">
        <v>251933</v>
      </c>
    </row>
    <row r="24" spans="1:10" ht="15" customHeight="1">
      <c r="A24" s="280" t="s">
        <v>272</v>
      </c>
      <c r="B24" s="151">
        <v>121738</v>
      </c>
      <c r="C24" s="151">
        <v>87051</v>
      </c>
      <c r="D24" s="151"/>
      <c r="E24" s="151">
        <v>87051</v>
      </c>
      <c r="F24" s="157" t="s">
        <v>273</v>
      </c>
      <c r="G24" s="151">
        <v>101393</v>
      </c>
      <c r="H24" s="151">
        <v>85189</v>
      </c>
      <c r="I24" s="151"/>
      <c r="J24" s="281">
        <v>85189</v>
      </c>
    </row>
    <row r="25" spans="1:10" ht="15" customHeight="1">
      <c r="A25" s="280" t="s">
        <v>274</v>
      </c>
      <c r="B25" s="151">
        <v>59684</v>
      </c>
      <c r="C25" s="151">
        <v>93475</v>
      </c>
      <c r="D25" s="151"/>
      <c r="E25" s="151">
        <v>93475</v>
      </c>
      <c r="F25" s="157" t="s">
        <v>275</v>
      </c>
      <c r="G25" s="151"/>
      <c r="H25" s="151"/>
      <c r="I25" s="151"/>
      <c r="J25" s="281"/>
    </row>
    <row r="26" spans="1:10" ht="15" customHeight="1">
      <c r="A26" s="280" t="s">
        <v>275</v>
      </c>
      <c r="B26" s="151"/>
      <c r="C26" s="151"/>
      <c r="D26" s="151"/>
      <c r="E26" s="151"/>
      <c r="F26" s="340"/>
      <c r="G26" s="341"/>
      <c r="H26" s="341"/>
      <c r="I26" s="151"/>
      <c r="J26" s="281"/>
    </row>
    <row r="27" spans="1:10" ht="15" customHeight="1">
      <c r="A27" s="342" t="s">
        <v>276</v>
      </c>
      <c r="B27" s="343">
        <f>SUM(B13,B20)</f>
        <v>9801378</v>
      </c>
      <c r="C27" s="343">
        <f>SUM(C13,C20)</f>
        <v>9850854</v>
      </c>
      <c r="D27" s="343">
        <f>SUM(D13,D20)</f>
        <v>0</v>
      </c>
      <c r="E27" s="344">
        <f>SUM(E13,E20)</f>
        <v>9850854</v>
      </c>
      <c r="F27" s="159" t="s">
        <v>277</v>
      </c>
      <c r="G27" s="343">
        <f>SUM(G13,G17,G21)</f>
        <v>9801378</v>
      </c>
      <c r="H27" s="343">
        <f>SUM(H13,H17,H21)</f>
        <v>9850854</v>
      </c>
      <c r="I27" s="343">
        <f>SUM(I13,I18,I22)</f>
        <v>0</v>
      </c>
      <c r="J27" s="345">
        <f>SUM(J13,J17,J21)</f>
        <v>9850854</v>
      </c>
    </row>
    <row r="29" spans="1:10" ht="15.75">
      <c r="A29" s="922" t="s">
        <v>829</v>
      </c>
      <c r="B29" s="922"/>
      <c r="C29" s="922"/>
      <c r="D29" s="922"/>
      <c r="E29" s="922"/>
      <c r="F29" s="922"/>
      <c r="G29" s="922"/>
      <c r="H29" s="922"/>
      <c r="I29" s="922"/>
      <c r="J29" s="922"/>
    </row>
    <row r="30" spans="1:9" ht="15.75">
      <c r="A30" s="922" t="s">
        <v>278</v>
      </c>
      <c r="B30" s="922"/>
      <c r="C30" s="131"/>
      <c r="D30" s="131"/>
      <c r="G30" s="346"/>
      <c r="H30" s="131"/>
      <c r="I30" s="131"/>
    </row>
    <row r="31" spans="1:10" ht="15.75">
      <c r="A31" s="922" t="s">
        <v>279</v>
      </c>
      <c r="B31" s="922"/>
      <c r="C31" s="922"/>
      <c r="D31" s="922"/>
      <c r="E31" s="922"/>
      <c r="F31" s="922"/>
      <c r="G31" s="922"/>
      <c r="H31" s="922"/>
      <c r="I31" s="922"/>
      <c r="J31" s="922"/>
    </row>
    <row r="32" ht="15.75">
      <c r="A32" s="347"/>
    </row>
    <row r="33" spans="1:10" ht="15.75">
      <c r="A33" s="347" t="s">
        <v>741</v>
      </c>
      <c r="H33" s="921" t="s">
        <v>280</v>
      </c>
      <c r="I33" s="921"/>
      <c r="J33" s="921"/>
    </row>
    <row r="34" spans="1:10" ht="15.75">
      <c r="A34" s="86"/>
      <c r="H34" s="921" t="s">
        <v>281</v>
      </c>
      <c r="I34" s="921"/>
      <c r="J34" s="921"/>
    </row>
    <row r="35" ht="15.75">
      <c r="F35" s="348"/>
    </row>
    <row r="36" ht="15.75">
      <c r="F36" s="348"/>
    </row>
    <row r="37" ht="12.75">
      <c r="F37" s="131"/>
    </row>
  </sheetData>
  <mergeCells count="12">
    <mergeCell ref="H34:J34"/>
    <mergeCell ref="A29:J29"/>
    <mergeCell ref="A30:B30"/>
    <mergeCell ref="A31:J31"/>
    <mergeCell ref="H33:J33"/>
    <mergeCell ref="A7:E7"/>
    <mergeCell ref="F7:J7"/>
    <mergeCell ref="G1:J1"/>
    <mergeCell ref="B9:C9"/>
    <mergeCell ref="G9:H9"/>
    <mergeCell ref="A2:J2"/>
    <mergeCell ref="A3:J3"/>
  </mergeCells>
  <printOptions/>
  <pageMargins left="0.27569444444444446" right="0.3541666666666667" top="0.39375" bottom="0.39375" header="0.5118055555555556" footer="0.511805555555555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E36" sqref="E36"/>
    </sheetView>
  </sheetViews>
  <sheetFormatPr defaultColWidth="9.140625" defaultRowHeight="12.75"/>
  <cols>
    <col min="1" max="1" width="7.28125" style="90" customWidth="1"/>
    <col min="2" max="2" width="39.57421875" style="90" customWidth="1"/>
    <col min="3" max="3" width="13.57421875" style="98" customWidth="1"/>
    <col min="4" max="4" width="13.28125" style="98" customWidth="1"/>
    <col min="5" max="5" width="12.8515625" style="98" customWidth="1"/>
    <col min="6" max="16384" width="9.140625" style="90" customWidth="1"/>
  </cols>
  <sheetData>
    <row r="1" spans="1:6" ht="12.75">
      <c r="A1" s="86"/>
      <c r="B1" s="86"/>
      <c r="C1" s="89"/>
      <c r="D1" s="670" t="s">
        <v>282</v>
      </c>
      <c r="E1" s="670"/>
      <c r="F1" s="86"/>
    </row>
    <row r="2" spans="1:6" ht="12.75">
      <c r="A2" s="86"/>
      <c r="B2" s="86"/>
      <c r="C2" s="89"/>
      <c r="D2" s="92"/>
      <c r="E2" s="588" t="s">
        <v>734</v>
      </c>
      <c r="F2" s="86"/>
    </row>
    <row r="3" spans="1:6" ht="12.75">
      <c r="A3" s="86"/>
      <c r="B3" s="86"/>
      <c r="C3" s="89"/>
      <c r="D3" s="92"/>
      <c r="E3" s="349"/>
      <c r="F3" s="86"/>
    </row>
    <row r="4" spans="1:6" ht="19.5">
      <c r="A4" s="676" t="s">
        <v>283</v>
      </c>
      <c r="B4" s="676"/>
      <c r="C4" s="676"/>
      <c r="D4" s="676"/>
      <c r="E4" s="676"/>
      <c r="F4" s="86"/>
    </row>
    <row r="5" spans="1:6" ht="19.5">
      <c r="A5" s="676" t="s">
        <v>365</v>
      </c>
      <c r="B5" s="676"/>
      <c r="C5" s="676"/>
      <c r="D5" s="676"/>
      <c r="E5" s="676"/>
      <c r="F5" s="86"/>
    </row>
    <row r="6" spans="1:6" ht="7.5" customHeight="1">
      <c r="A6" s="94"/>
      <c r="B6" s="94"/>
      <c r="C6" s="97"/>
      <c r="D6" s="97"/>
      <c r="E6" s="97"/>
      <c r="F6" s="86"/>
    </row>
    <row r="7" spans="1:6" ht="12.75">
      <c r="A7" s="86"/>
      <c r="B7" s="86"/>
      <c r="C7" s="89"/>
      <c r="D7" s="89"/>
      <c r="E7" s="91" t="s">
        <v>0</v>
      </c>
      <c r="F7" s="86"/>
    </row>
    <row r="8" spans="1:6" ht="15.75" customHeight="1">
      <c r="A8" s="350" t="s">
        <v>284</v>
      </c>
      <c r="B8" s="351" t="s">
        <v>1</v>
      </c>
      <c r="C8" s="352" t="s">
        <v>3</v>
      </c>
      <c r="D8" s="352" t="s">
        <v>4</v>
      </c>
      <c r="E8" s="353" t="s">
        <v>2</v>
      </c>
      <c r="F8" s="86"/>
    </row>
    <row r="9" spans="1:6" ht="15.75" customHeight="1">
      <c r="A9" s="342"/>
      <c r="B9" s="354"/>
      <c r="C9" s="923" t="s">
        <v>93</v>
      </c>
      <c r="D9" s="923"/>
      <c r="E9" s="355"/>
      <c r="F9" s="86"/>
    </row>
    <row r="10" spans="1:6" ht="15.75" customHeight="1">
      <c r="A10" s="356" t="s">
        <v>285</v>
      </c>
      <c r="B10" s="357" t="s">
        <v>286</v>
      </c>
      <c r="C10" s="151">
        <v>1219213</v>
      </c>
      <c r="D10" s="151">
        <v>1294428</v>
      </c>
      <c r="E10" s="281">
        <v>1293076</v>
      </c>
      <c r="F10" s="86"/>
    </row>
    <row r="11" spans="1:6" ht="15.75" customHeight="1">
      <c r="A11" s="356" t="s">
        <v>287</v>
      </c>
      <c r="B11" s="357" t="s">
        <v>288</v>
      </c>
      <c r="C11" s="151">
        <v>371149</v>
      </c>
      <c r="D11" s="151">
        <v>362464</v>
      </c>
      <c r="E11" s="281">
        <v>361902</v>
      </c>
      <c r="F11" s="86"/>
    </row>
    <row r="12" spans="1:6" ht="15.75" customHeight="1">
      <c r="A12" s="356"/>
      <c r="B12" s="357"/>
      <c r="C12" s="151"/>
      <c r="D12" s="151"/>
      <c r="E12" s="281"/>
      <c r="F12" s="86"/>
    </row>
    <row r="13" spans="1:12" ht="15.75" customHeight="1">
      <c r="A13" s="356" t="s">
        <v>289</v>
      </c>
      <c r="B13" s="357" t="s">
        <v>290</v>
      </c>
      <c r="C13" s="151">
        <v>754438</v>
      </c>
      <c r="D13" s="151">
        <v>841968</v>
      </c>
      <c r="E13" s="281">
        <v>786997</v>
      </c>
      <c r="F13" s="86"/>
      <c r="G13" s="358"/>
      <c r="H13" s="358"/>
      <c r="I13" s="358"/>
      <c r="J13" s="358"/>
      <c r="K13" s="358"/>
      <c r="L13" s="358"/>
    </row>
    <row r="14" spans="1:12" ht="15.75" customHeight="1">
      <c r="A14" s="356" t="s">
        <v>291</v>
      </c>
      <c r="B14" s="357" t="s">
        <v>292</v>
      </c>
      <c r="C14" s="151">
        <v>97730</v>
      </c>
      <c r="D14" s="151">
        <v>105832</v>
      </c>
      <c r="E14" s="281">
        <v>105629</v>
      </c>
      <c r="F14" s="86"/>
      <c r="G14" s="358"/>
      <c r="H14" s="358"/>
      <c r="I14" s="358"/>
      <c r="J14" s="358"/>
      <c r="K14" s="358"/>
      <c r="L14" s="358"/>
    </row>
    <row r="15" spans="1:6" ht="15.75" customHeight="1">
      <c r="A15" s="356" t="s">
        <v>293</v>
      </c>
      <c r="B15" s="357" t="s">
        <v>294</v>
      </c>
      <c r="C15" s="151">
        <v>218803</v>
      </c>
      <c r="D15" s="151">
        <v>208708</v>
      </c>
      <c r="E15" s="281">
        <v>198242</v>
      </c>
      <c r="F15" s="86"/>
    </row>
    <row r="16" spans="1:6" ht="15.75" customHeight="1">
      <c r="A16" s="356" t="s">
        <v>295</v>
      </c>
      <c r="B16" s="357" t="s">
        <v>296</v>
      </c>
      <c r="C16" s="151">
        <v>11496</v>
      </c>
      <c r="D16" s="151">
        <v>17355</v>
      </c>
      <c r="E16" s="281">
        <v>17100</v>
      </c>
      <c r="F16" s="86"/>
    </row>
    <row r="17" spans="1:6" ht="15.75" customHeight="1">
      <c r="A17" s="356" t="s">
        <v>297</v>
      </c>
      <c r="B17" s="357" t="s">
        <v>298</v>
      </c>
      <c r="C17" s="151">
        <v>264693</v>
      </c>
      <c r="D17" s="151">
        <v>351888</v>
      </c>
      <c r="E17" s="281">
        <v>104951</v>
      </c>
      <c r="F17" s="86"/>
    </row>
    <row r="18" spans="1:6" ht="15.75" customHeight="1">
      <c r="A18" s="356" t="s">
        <v>299</v>
      </c>
      <c r="B18" s="357" t="s">
        <v>666</v>
      </c>
      <c r="C18" s="151"/>
      <c r="D18" s="151">
        <v>38187</v>
      </c>
      <c r="E18" s="281">
        <v>38684</v>
      </c>
      <c r="F18" s="86"/>
    </row>
    <row r="19" spans="1:6" ht="15.75" customHeight="1">
      <c r="A19" s="356" t="s">
        <v>300</v>
      </c>
      <c r="B19" s="357" t="s">
        <v>667</v>
      </c>
      <c r="C19" s="151">
        <v>13670</v>
      </c>
      <c r="D19" s="151">
        <v>19045</v>
      </c>
      <c r="E19" s="281">
        <v>17368</v>
      </c>
      <c r="F19" s="86"/>
    </row>
    <row r="20" spans="1:6" ht="15.75" customHeight="1">
      <c r="A20" s="356" t="s">
        <v>302</v>
      </c>
      <c r="B20" s="357" t="s">
        <v>673</v>
      </c>
      <c r="C20" s="151"/>
      <c r="D20" s="151"/>
      <c r="E20" s="281"/>
      <c r="F20" s="86"/>
    </row>
    <row r="21" spans="1:6" ht="15.75" customHeight="1">
      <c r="A21" s="356" t="s">
        <v>303</v>
      </c>
      <c r="B21" s="359" t="s">
        <v>676</v>
      </c>
      <c r="C21" s="336">
        <f>SUM(C10:C19)</f>
        <v>2951192</v>
      </c>
      <c r="D21" s="336">
        <f>SUM(D8:D20)</f>
        <v>3239875</v>
      </c>
      <c r="E21" s="339">
        <f>SUM(E8:E20)</f>
        <v>2923949</v>
      </c>
      <c r="F21" s="86"/>
    </row>
    <row r="22" spans="1:6" ht="15.75" customHeight="1">
      <c r="A22" s="356" t="s">
        <v>668</v>
      </c>
      <c r="B22" s="357" t="s">
        <v>301</v>
      </c>
      <c r="C22" s="151">
        <v>28216</v>
      </c>
      <c r="D22" s="151">
        <v>28216</v>
      </c>
      <c r="E22" s="281">
        <v>28216</v>
      </c>
      <c r="F22" s="86"/>
    </row>
    <row r="23" spans="1:6" ht="15.75" customHeight="1">
      <c r="A23" s="356" t="s">
        <v>669</v>
      </c>
      <c r="B23" s="357" t="s">
        <v>488</v>
      </c>
      <c r="C23" s="151">
        <v>158085</v>
      </c>
      <c r="D23" s="151">
        <v>158085</v>
      </c>
      <c r="E23" s="281">
        <v>158085</v>
      </c>
      <c r="F23" s="86"/>
    </row>
    <row r="24" spans="1:6" ht="15.75" customHeight="1">
      <c r="A24" s="356" t="s">
        <v>670</v>
      </c>
      <c r="B24" s="359" t="s">
        <v>677</v>
      </c>
      <c r="C24" s="336">
        <f>SUM(C22:C23)</f>
        <v>186301</v>
      </c>
      <c r="D24" s="336">
        <f>SUM(D22:D23)</f>
        <v>186301</v>
      </c>
      <c r="E24" s="339">
        <f>SUM(E22:E23)</f>
        <v>186301</v>
      </c>
      <c r="F24" s="86"/>
    </row>
    <row r="25" spans="1:6" ht="15.75" customHeight="1">
      <c r="A25" s="356" t="s">
        <v>671</v>
      </c>
      <c r="B25" s="359" t="s">
        <v>678</v>
      </c>
      <c r="C25" s="336">
        <f>SUM(C21,C24)</f>
        <v>3137493</v>
      </c>
      <c r="D25" s="336">
        <f>SUM(D21,D24)</f>
        <v>3426176</v>
      </c>
      <c r="E25" s="339">
        <f>SUM(E21,E24)</f>
        <v>3110250</v>
      </c>
      <c r="F25" s="86"/>
    </row>
    <row r="26" spans="1:6" ht="15.75" customHeight="1">
      <c r="A26" s="356" t="s">
        <v>672</v>
      </c>
      <c r="B26" s="357" t="s">
        <v>304</v>
      </c>
      <c r="C26" s="151">
        <v>71679</v>
      </c>
      <c r="D26" s="151">
        <v>39063</v>
      </c>
      <c r="E26" s="281"/>
      <c r="F26" s="86"/>
    </row>
    <row r="27" spans="1:6" ht="15.75" customHeight="1">
      <c r="A27" s="356" t="s">
        <v>675</v>
      </c>
      <c r="B27" s="357" t="s">
        <v>305</v>
      </c>
      <c r="C27" s="151"/>
      <c r="D27" s="151"/>
      <c r="E27" s="281">
        <v>33791</v>
      </c>
      <c r="F27" s="86"/>
    </row>
    <row r="28" spans="1:6" ht="15.75" customHeight="1">
      <c r="A28" s="280"/>
      <c r="B28" s="357"/>
      <c r="C28" s="151"/>
      <c r="D28" s="151"/>
      <c r="E28" s="281"/>
      <c r="F28" s="86"/>
    </row>
    <row r="29" spans="1:6" ht="15.75" customHeight="1">
      <c r="A29" s="360">
        <v>18</v>
      </c>
      <c r="B29" s="359" t="s">
        <v>679</v>
      </c>
      <c r="C29" s="336">
        <f>SUM(C25:C27)</f>
        <v>3209172</v>
      </c>
      <c r="D29" s="336">
        <f>SUM(D25:D27)</f>
        <v>3465239</v>
      </c>
      <c r="E29" s="339">
        <f>SUM(E25:E27)</f>
        <v>3144041</v>
      </c>
      <c r="F29" s="86"/>
    </row>
    <row r="30" spans="1:6" ht="15.75" customHeight="1">
      <c r="A30" s="360"/>
      <c r="B30" s="359"/>
      <c r="C30" s="336"/>
      <c r="D30" s="336"/>
      <c r="E30" s="339"/>
      <c r="F30" s="86"/>
    </row>
    <row r="31" spans="1:6" ht="15.75" customHeight="1">
      <c r="A31" s="280">
        <v>19</v>
      </c>
      <c r="B31" s="357" t="s">
        <v>142</v>
      </c>
      <c r="C31" s="151">
        <v>168548</v>
      </c>
      <c r="D31" s="151">
        <v>176489</v>
      </c>
      <c r="E31" s="281">
        <v>151712</v>
      </c>
      <c r="F31" s="86"/>
    </row>
    <row r="32" spans="1:6" ht="15.75" customHeight="1">
      <c r="A32" s="280">
        <v>20</v>
      </c>
      <c r="B32" s="357" t="s">
        <v>306</v>
      </c>
      <c r="C32" s="151">
        <v>757956</v>
      </c>
      <c r="D32" s="151">
        <v>757955</v>
      </c>
      <c r="E32" s="281">
        <v>779905</v>
      </c>
      <c r="F32" s="86"/>
    </row>
    <row r="33" spans="1:6" ht="15.75" customHeight="1">
      <c r="A33" s="280">
        <v>21</v>
      </c>
      <c r="B33" s="357" t="s">
        <v>154</v>
      </c>
      <c r="C33" s="151">
        <v>58108</v>
      </c>
      <c r="D33" s="151">
        <v>60940</v>
      </c>
      <c r="E33" s="281">
        <v>29373</v>
      </c>
      <c r="F33" s="86"/>
    </row>
    <row r="34" spans="1:6" ht="15.75" customHeight="1">
      <c r="A34" s="602">
        <v>22</v>
      </c>
      <c r="B34" s="361" t="s">
        <v>768</v>
      </c>
      <c r="C34" s="362">
        <v>22665</v>
      </c>
      <c r="D34" s="362">
        <v>25257</v>
      </c>
      <c r="E34" s="363">
        <v>15129</v>
      </c>
      <c r="F34" s="86"/>
    </row>
    <row r="35" spans="1:6" ht="15.75" customHeight="1">
      <c r="A35" s="280">
        <v>23</v>
      </c>
      <c r="B35" s="357" t="s">
        <v>307</v>
      </c>
      <c r="C35" s="151">
        <v>1636829</v>
      </c>
      <c r="D35" s="151">
        <v>1947093</v>
      </c>
      <c r="E35" s="281">
        <v>1912100</v>
      </c>
      <c r="F35" s="86"/>
    </row>
    <row r="36" spans="1:6" ht="15.75" customHeight="1">
      <c r="A36" s="602">
        <v>24</v>
      </c>
      <c r="B36" s="361" t="s">
        <v>769</v>
      </c>
      <c r="C36" s="362">
        <v>1373222</v>
      </c>
      <c r="D36" s="362">
        <v>1620714</v>
      </c>
      <c r="E36" s="363">
        <v>1619214</v>
      </c>
      <c r="F36" s="86"/>
    </row>
    <row r="37" spans="1:6" ht="15.75" customHeight="1">
      <c r="A37" s="602">
        <v>25</v>
      </c>
      <c r="B37" s="603" t="s">
        <v>674</v>
      </c>
      <c r="C37" s="605">
        <v>6900</v>
      </c>
      <c r="D37" s="605">
        <v>41187</v>
      </c>
      <c r="E37" s="604">
        <v>41613</v>
      </c>
      <c r="F37" s="86"/>
    </row>
    <row r="38" spans="1:6" ht="15.75" customHeight="1">
      <c r="A38" s="360">
        <v>26</v>
      </c>
      <c r="B38" s="359" t="s">
        <v>680</v>
      </c>
      <c r="C38" s="336">
        <f>SUM(C31:C33,C35,C37)</f>
        <v>2628341</v>
      </c>
      <c r="D38" s="336">
        <f>SUM(D31:D33,D35,D37)</f>
        <v>2983664</v>
      </c>
      <c r="E38" s="336">
        <f>SUM(E31:E33,E35,E37)</f>
        <v>2914703</v>
      </c>
      <c r="F38" s="86"/>
    </row>
    <row r="39" spans="1:6" ht="15.75" customHeight="1">
      <c r="A39" s="280">
        <v>27</v>
      </c>
      <c r="B39" s="357" t="s">
        <v>308</v>
      </c>
      <c r="C39" s="151">
        <v>490400</v>
      </c>
      <c r="D39" s="151">
        <v>384472</v>
      </c>
      <c r="E39" s="281">
        <v>189185</v>
      </c>
      <c r="F39" s="86"/>
    </row>
    <row r="40" spans="1:6" ht="15.75" customHeight="1">
      <c r="A40" s="280">
        <v>28</v>
      </c>
      <c r="B40" s="357" t="s">
        <v>309</v>
      </c>
      <c r="C40" s="151">
        <v>21670</v>
      </c>
      <c r="D40" s="151">
        <v>21670</v>
      </c>
      <c r="E40" s="281">
        <v>21670</v>
      </c>
      <c r="F40" s="86"/>
    </row>
    <row r="41" spans="1:6" ht="15.75" customHeight="1">
      <c r="A41" s="360">
        <v>29</v>
      </c>
      <c r="B41" s="359" t="s">
        <v>681</v>
      </c>
      <c r="C41" s="336">
        <f>SUM(C39:C40)</f>
        <v>512070</v>
      </c>
      <c r="D41" s="336">
        <f>SUM(D39:D40)</f>
        <v>406142</v>
      </c>
      <c r="E41" s="339">
        <f>SUM(E39:E40)</f>
        <v>210855</v>
      </c>
      <c r="F41" s="86"/>
    </row>
    <row r="42" spans="1:6" ht="15.75" customHeight="1">
      <c r="A42" s="360">
        <v>30</v>
      </c>
      <c r="B42" s="359" t="s">
        <v>682</v>
      </c>
      <c r="C42" s="336">
        <f>C31+C32+C33+C35+C37+C39+C40</f>
        <v>3140411</v>
      </c>
      <c r="D42" s="336">
        <f>D31+D32+D33+D35+D37+D39+D40</f>
        <v>3389806</v>
      </c>
      <c r="E42" s="336">
        <f>E31+E32+E33+E35+E37+E39+E40</f>
        <v>3125558</v>
      </c>
      <c r="F42" s="86"/>
    </row>
    <row r="43" spans="1:6" ht="15.75" customHeight="1">
      <c r="A43" s="280">
        <v>31</v>
      </c>
      <c r="B43" s="357" t="s">
        <v>310</v>
      </c>
      <c r="C43" s="151">
        <v>68761</v>
      </c>
      <c r="D43" s="151">
        <v>75433</v>
      </c>
      <c r="E43" s="281">
        <v>4942</v>
      </c>
      <c r="F43" s="86"/>
    </row>
    <row r="44" spans="1:6" ht="15.75" customHeight="1">
      <c r="A44" s="280">
        <v>32</v>
      </c>
      <c r="B44" s="357" t="s">
        <v>311</v>
      </c>
      <c r="C44" s="151"/>
      <c r="D44" s="151"/>
      <c r="E44" s="281">
        <v>-16204</v>
      </c>
      <c r="F44" s="86"/>
    </row>
    <row r="45" spans="1:6" ht="15.75" customHeight="1">
      <c r="A45" s="280"/>
      <c r="B45" s="357"/>
      <c r="C45" s="151"/>
      <c r="D45" s="151"/>
      <c r="E45" s="281"/>
      <c r="F45" s="86"/>
    </row>
    <row r="46" spans="1:6" ht="15.75" customHeight="1">
      <c r="A46" s="360">
        <v>33</v>
      </c>
      <c r="B46" s="359" t="s">
        <v>683</v>
      </c>
      <c r="C46" s="336">
        <f>SUM(C42:C45)</f>
        <v>3209172</v>
      </c>
      <c r="D46" s="336">
        <f>SUM(D42:D45)</f>
        <v>3465239</v>
      </c>
      <c r="E46" s="339">
        <f>SUM(E42:E45)</f>
        <v>3114296</v>
      </c>
      <c r="F46" s="86"/>
    </row>
    <row r="47" spans="1:6" ht="15.75" customHeight="1">
      <c r="A47" s="364"/>
      <c r="B47" s="365"/>
      <c r="C47" s="366"/>
      <c r="D47" s="366"/>
      <c r="E47" s="367"/>
      <c r="F47" s="86"/>
    </row>
    <row r="48" spans="1:6" ht="15.75" customHeight="1">
      <c r="A48" s="212">
        <v>34</v>
      </c>
      <c r="B48" s="213" t="s">
        <v>312</v>
      </c>
      <c r="C48" s="154">
        <v>-325769</v>
      </c>
      <c r="D48" s="154">
        <v>-219841</v>
      </c>
      <c r="E48" s="368">
        <v>-9205</v>
      </c>
      <c r="F48" s="86"/>
    </row>
    <row r="49" spans="1:6" ht="15.75" customHeight="1">
      <c r="A49" s="212">
        <v>35</v>
      </c>
      <c r="B49" s="213" t="s">
        <v>313</v>
      </c>
      <c r="C49" s="154">
        <v>325769</v>
      </c>
      <c r="D49" s="154">
        <v>219841</v>
      </c>
      <c r="E49" s="368">
        <v>24554</v>
      </c>
      <c r="F49" s="86"/>
    </row>
    <row r="50" spans="1:6" ht="15.75" customHeight="1">
      <c r="A50" s="369">
        <v>36</v>
      </c>
      <c r="B50" s="370" t="s">
        <v>314</v>
      </c>
      <c r="C50" s="371"/>
      <c r="D50" s="371"/>
      <c r="E50" s="355">
        <v>17587</v>
      </c>
      <c r="F50" s="86"/>
    </row>
  </sheetData>
  <mergeCells count="4">
    <mergeCell ref="D1:E1"/>
    <mergeCell ref="A4:E4"/>
    <mergeCell ref="A5:E5"/>
    <mergeCell ref="C9:D9"/>
  </mergeCells>
  <printOptions/>
  <pageMargins left="0.7479166666666667" right="0.37986111111111115" top="0.8" bottom="0.76" header="0.5118055555555556" footer="0.5118055555555556"/>
  <pageSetup fitToHeight="1" fitToWidth="1"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25" sqref="F25"/>
    </sheetView>
  </sheetViews>
  <sheetFormatPr defaultColWidth="9.140625" defaultRowHeight="12.75"/>
  <cols>
    <col min="1" max="1" width="6.7109375" style="393" customWidth="1"/>
    <col min="2" max="2" width="55.57421875" style="90" customWidth="1"/>
    <col min="3" max="4" width="15.7109375" style="98" customWidth="1"/>
    <col min="5" max="5" width="14.7109375" style="98" customWidth="1"/>
    <col min="6" max="6" width="15.7109375" style="98" customWidth="1"/>
    <col min="7" max="16384" width="9.140625" style="90" customWidth="1"/>
  </cols>
  <sheetData>
    <row r="1" spans="1:6" ht="12.75">
      <c r="A1" s="372"/>
      <c r="B1" s="86"/>
      <c r="C1" s="89"/>
      <c r="D1" s="90"/>
      <c r="E1" s="90"/>
      <c r="F1" s="92" t="s">
        <v>315</v>
      </c>
    </row>
    <row r="2" spans="1:6" ht="12.75">
      <c r="A2" s="372"/>
      <c r="B2" s="86"/>
      <c r="C2" s="89"/>
      <c r="D2" s="90"/>
      <c r="E2" s="90"/>
      <c r="F2" s="91" t="s">
        <v>742</v>
      </c>
    </row>
    <row r="3" spans="1:6" ht="12.75">
      <c r="A3" s="372"/>
      <c r="B3" s="86"/>
      <c r="C3" s="89"/>
      <c r="D3" s="90"/>
      <c r="E3" s="90"/>
      <c r="F3" s="92"/>
    </row>
    <row r="4" spans="1:6" ht="12.75">
      <c r="A4" s="372"/>
      <c r="B4" s="86"/>
      <c r="C4" s="89"/>
      <c r="D4" s="92"/>
      <c r="E4" s="92"/>
      <c r="F4" s="92"/>
    </row>
    <row r="5" spans="1:6" ht="19.5">
      <c r="A5" s="676" t="s">
        <v>316</v>
      </c>
      <c r="B5" s="676"/>
      <c r="C5" s="676"/>
      <c r="D5" s="676"/>
      <c r="E5" s="676"/>
      <c r="F5" s="676"/>
    </row>
    <row r="6" spans="1:6" ht="20.25">
      <c r="A6" s="910" t="s">
        <v>365</v>
      </c>
      <c r="B6" s="910"/>
      <c r="C6" s="910"/>
      <c r="D6" s="910"/>
      <c r="E6" s="910"/>
      <c r="F6" s="910"/>
    </row>
    <row r="7" spans="1:6" ht="20.25">
      <c r="A7" s="273"/>
      <c r="B7" s="273"/>
      <c r="C7" s="373"/>
      <c r="D7" s="373"/>
      <c r="E7" s="373"/>
      <c r="F7" s="373"/>
    </row>
    <row r="8" spans="1:6" ht="20.25">
      <c r="A8" s="273"/>
      <c r="B8" s="273"/>
      <c r="C8" s="373"/>
      <c r="D8" s="373"/>
      <c r="E8" s="373"/>
      <c r="F8" s="373"/>
    </row>
    <row r="9" spans="1:6" ht="12.75">
      <c r="A9" s="372"/>
      <c r="B9" s="86"/>
      <c r="C9" s="89"/>
      <c r="D9" s="89"/>
      <c r="E9" s="89"/>
      <c r="F9" s="90"/>
    </row>
    <row r="10" spans="1:6" ht="12.75">
      <c r="A10" s="372"/>
      <c r="B10" s="86"/>
      <c r="C10" s="89"/>
      <c r="D10" s="89"/>
      <c r="E10" s="89"/>
      <c r="F10" s="91" t="s">
        <v>0</v>
      </c>
    </row>
    <row r="11" spans="1:6" s="379" customFormat="1" ht="63">
      <c r="A11" s="374" t="s">
        <v>284</v>
      </c>
      <c r="B11" s="375" t="s">
        <v>1</v>
      </c>
      <c r="C11" s="376" t="s">
        <v>248</v>
      </c>
      <c r="D11" s="376" t="s">
        <v>249</v>
      </c>
      <c r="E11" s="377" t="s">
        <v>317</v>
      </c>
      <c r="F11" s="378" t="s">
        <v>318</v>
      </c>
    </row>
    <row r="12" spans="1:6" ht="12.75">
      <c r="A12" s="380" t="s">
        <v>141</v>
      </c>
      <c r="B12" s="381" t="s">
        <v>319</v>
      </c>
      <c r="C12" s="144">
        <v>121738</v>
      </c>
      <c r="D12" s="144">
        <v>87051</v>
      </c>
      <c r="E12" s="382"/>
      <c r="F12" s="586">
        <v>87051</v>
      </c>
    </row>
    <row r="13" spans="1:6" ht="12.75">
      <c r="A13" s="383" t="s">
        <v>146</v>
      </c>
      <c r="B13" s="384" t="s">
        <v>320</v>
      </c>
      <c r="C13" s="151">
        <v>-41709</v>
      </c>
      <c r="D13" s="151">
        <v>8286</v>
      </c>
      <c r="E13" s="337"/>
      <c r="F13" s="281">
        <v>8286</v>
      </c>
    </row>
    <row r="14" spans="1:6" ht="12.75">
      <c r="A14" s="383" t="s">
        <v>162</v>
      </c>
      <c r="B14" s="384" t="s">
        <v>770</v>
      </c>
      <c r="C14" s="151"/>
      <c r="D14" s="151">
        <v>30062</v>
      </c>
      <c r="E14" s="337"/>
      <c r="F14" s="281">
        <v>30062</v>
      </c>
    </row>
    <row r="15" spans="1:6" ht="12.75">
      <c r="A15" s="383" t="s">
        <v>164</v>
      </c>
      <c r="B15" s="384" t="s">
        <v>321</v>
      </c>
      <c r="C15" s="151"/>
      <c r="D15" s="151"/>
      <c r="E15" s="337"/>
      <c r="F15" s="281"/>
    </row>
    <row r="16" spans="1:6" ht="12.75">
      <c r="A16" s="383" t="s">
        <v>166</v>
      </c>
      <c r="B16" s="384" t="s">
        <v>322</v>
      </c>
      <c r="C16" s="151">
        <v>80029</v>
      </c>
      <c r="D16" s="151">
        <v>125399</v>
      </c>
      <c r="E16" s="337"/>
      <c r="F16" s="281">
        <v>125399</v>
      </c>
    </row>
    <row r="17" spans="1:6" ht="12.75">
      <c r="A17" s="383" t="s">
        <v>323</v>
      </c>
      <c r="B17" s="384" t="s">
        <v>324</v>
      </c>
      <c r="C17" s="151">
        <v>-4596</v>
      </c>
      <c r="D17" s="151">
        <v>-28413</v>
      </c>
      <c r="E17" s="337"/>
      <c r="F17" s="281">
        <v>-28413</v>
      </c>
    </row>
    <row r="18" spans="1:6" ht="12.75">
      <c r="A18" s="383" t="s">
        <v>325</v>
      </c>
      <c r="B18" s="384" t="s">
        <v>326</v>
      </c>
      <c r="C18" s="151"/>
      <c r="D18" s="151"/>
      <c r="E18" s="337"/>
      <c r="F18" s="281"/>
    </row>
    <row r="19" spans="1:6" ht="12.75">
      <c r="A19" s="383"/>
      <c r="B19" s="384" t="s">
        <v>327</v>
      </c>
      <c r="C19" s="151"/>
      <c r="D19" s="151"/>
      <c r="E19" s="337"/>
      <c r="F19" s="281"/>
    </row>
    <row r="20" spans="1:6" ht="12.75">
      <c r="A20" s="383" t="s">
        <v>328</v>
      </c>
      <c r="B20" s="384" t="s">
        <v>329</v>
      </c>
      <c r="C20" s="151"/>
      <c r="D20" s="151"/>
      <c r="E20" s="337"/>
      <c r="F20" s="281"/>
    </row>
    <row r="21" spans="1:6" ht="12.75">
      <c r="A21" s="383" t="s">
        <v>330</v>
      </c>
      <c r="B21" s="384" t="s">
        <v>331</v>
      </c>
      <c r="C21" s="151"/>
      <c r="D21" s="151"/>
      <c r="E21" s="337"/>
      <c r="F21" s="281"/>
    </row>
    <row r="22" spans="1:6" ht="12.75">
      <c r="A22" s="383" t="s">
        <v>332</v>
      </c>
      <c r="B22" s="384" t="s">
        <v>339</v>
      </c>
      <c r="C22" s="151">
        <v>75433</v>
      </c>
      <c r="D22" s="151">
        <v>96986</v>
      </c>
      <c r="E22" s="337"/>
      <c r="F22" s="281">
        <v>96986</v>
      </c>
    </row>
    <row r="23" spans="1:6" ht="12.75">
      <c r="A23" s="383" t="s">
        <v>333</v>
      </c>
      <c r="B23" s="384" t="s">
        <v>334</v>
      </c>
      <c r="C23" s="151"/>
      <c r="D23" s="151"/>
      <c r="E23" s="337"/>
      <c r="F23" s="281"/>
    </row>
    <row r="24" spans="1:6" ht="12.75">
      <c r="A24" s="383" t="s">
        <v>335</v>
      </c>
      <c r="B24" s="385" t="s">
        <v>336</v>
      </c>
      <c r="C24" s="362">
        <v>57625</v>
      </c>
      <c r="D24" s="362">
        <v>96986</v>
      </c>
      <c r="E24" s="386"/>
      <c r="F24" s="363">
        <v>96986</v>
      </c>
    </row>
    <row r="25" spans="1:6" ht="12.75">
      <c r="A25" s="387" t="s">
        <v>337</v>
      </c>
      <c r="B25" s="388" t="s">
        <v>338</v>
      </c>
      <c r="C25" s="389">
        <v>17808</v>
      </c>
      <c r="D25" s="389"/>
      <c r="E25" s="390"/>
      <c r="F25" s="587"/>
    </row>
    <row r="26" spans="1:6" ht="12.75">
      <c r="A26" s="391"/>
      <c r="B26" s="392"/>
      <c r="C26" s="89"/>
      <c r="D26" s="89"/>
      <c r="E26" s="89"/>
      <c r="F26" s="89"/>
    </row>
  </sheetData>
  <mergeCells count="2">
    <mergeCell ref="A5:F5"/>
    <mergeCell ref="A6:F6"/>
  </mergeCells>
  <printOptions horizontalCentered="1" vertic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19" sqref="E19"/>
    </sheetView>
  </sheetViews>
  <sheetFormatPr defaultColWidth="9.140625" defaultRowHeight="12.75"/>
  <cols>
    <col min="1" max="1" width="36.28125" style="86" customWidth="1"/>
    <col min="2" max="2" width="11.140625" style="86" customWidth="1"/>
    <col min="3" max="3" width="11.57421875" style="86" customWidth="1"/>
    <col min="4" max="4" width="10.57421875" style="86" customWidth="1"/>
    <col min="5" max="5" width="13.421875" style="86" customWidth="1"/>
    <col min="6" max="6" width="11.28125" style="86" customWidth="1"/>
    <col min="7" max="16384" width="9.140625" style="90" customWidth="1"/>
  </cols>
  <sheetData>
    <row r="1" spans="4:5" ht="12.75">
      <c r="D1" s="669" t="s">
        <v>340</v>
      </c>
      <c r="E1" s="669"/>
    </row>
    <row r="2" spans="4:5" ht="12.75">
      <c r="D2" s="92"/>
      <c r="E2" s="203" t="s">
        <v>734</v>
      </c>
    </row>
    <row r="3" spans="4:5" ht="12.75">
      <c r="D3" s="200"/>
      <c r="E3" s="201"/>
    </row>
    <row r="4" spans="4:5" ht="12.75">
      <c r="D4" s="201"/>
      <c r="E4" s="90"/>
    </row>
    <row r="5" spans="4:5" ht="12.75">
      <c r="D5" s="201"/>
      <c r="E5" s="90"/>
    </row>
    <row r="6" spans="4:5" ht="12.75">
      <c r="D6" s="201"/>
      <c r="E6" s="90"/>
    </row>
    <row r="7" spans="1:6" ht="19.5">
      <c r="A7" s="924" t="s">
        <v>341</v>
      </c>
      <c r="B7" s="924"/>
      <c r="C7" s="924"/>
      <c r="D7" s="924"/>
      <c r="E7" s="924"/>
      <c r="F7" s="394"/>
    </row>
    <row r="8" spans="1:6" ht="19.5">
      <c r="A8" s="924" t="s">
        <v>743</v>
      </c>
      <c r="B8" s="924"/>
      <c r="C8" s="924"/>
      <c r="D8" s="924"/>
      <c r="E8" s="924"/>
      <c r="F8" s="394"/>
    </row>
    <row r="9" spans="1:6" ht="15.75">
      <c r="A9" s="395"/>
      <c r="B9" s="395"/>
      <c r="C9" s="395"/>
      <c r="D9" s="395"/>
      <c r="E9" s="395"/>
      <c r="F9" s="348"/>
    </row>
    <row r="10" spans="1:6" ht="15.75">
      <c r="A10" s="395"/>
      <c r="B10" s="395"/>
      <c r="C10" s="395"/>
      <c r="D10" s="395"/>
      <c r="E10" s="395"/>
      <c r="F10" s="348"/>
    </row>
    <row r="11" spans="1:6" ht="15.75">
      <c r="A11" s="395"/>
      <c r="B11" s="395"/>
      <c r="C11" s="395"/>
      <c r="D11" s="395"/>
      <c r="E11" s="395"/>
      <c r="F11" s="348"/>
    </row>
    <row r="12" spans="1:6" ht="15.75">
      <c r="A12" s="395"/>
      <c r="B12" s="395"/>
      <c r="C12" s="395"/>
      <c r="D12" s="395"/>
      <c r="E12" s="395"/>
      <c r="F12" s="90"/>
    </row>
    <row r="13" spans="5:6" ht="12.75">
      <c r="E13" s="588" t="s">
        <v>0</v>
      </c>
      <c r="F13" s="89"/>
    </row>
    <row r="14" spans="1:6" ht="15.75">
      <c r="A14" s="516"/>
      <c r="B14" s="516"/>
      <c r="C14" s="517"/>
      <c r="D14" s="517"/>
      <c r="E14" s="517"/>
      <c r="F14" s="396"/>
    </row>
    <row r="15" spans="1:6" ht="15.75">
      <c r="A15" s="518" t="s">
        <v>1</v>
      </c>
      <c r="B15" s="519" t="s">
        <v>3</v>
      </c>
      <c r="C15" s="519" t="s">
        <v>4</v>
      </c>
      <c r="D15" s="520" t="s">
        <v>2</v>
      </c>
      <c r="E15" s="521" t="s">
        <v>2</v>
      </c>
      <c r="F15" s="396"/>
    </row>
    <row r="16" spans="1:6" ht="15.75">
      <c r="A16" s="522"/>
      <c r="B16" s="925" t="s">
        <v>16</v>
      </c>
      <c r="C16" s="925"/>
      <c r="D16" s="397"/>
      <c r="E16" s="523" t="s">
        <v>58</v>
      </c>
      <c r="F16" s="396"/>
    </row>
    <row r="17" spans="1:6" ht="15.75">
      <c r="A17" s="524" t="s">
        <v>625</v>
      </c>
      <c r="B17" s="515">
        <v>2133</v>
      </c>
      <c r="C17" s="515">
        <v>2133</v>
      </c>
      <c r="D17" s="515">
        <v>2123</v>
      </c>
      <c r="E17" s="401">
        <f>D17/C17</f>
        <v>0.9953117674636662</v>
      </c>
      <c r="F17" s="396"/>
    </row>
    <row r="18" spans="1:6" ht="15.75">
      <c r="A18" s="513" t="s">
        <v>771</v>
      </c>
      <c r="B18" s="514"/>
      <c r="C18" s="514"/>
      <c r="D18" s="514">
        <v>1</v>
      </c>
      <c r="E18" s="401"/>
      <c r="F18" s="396"/>
    </row>
    <row r="19" spans="1:6" ht="15.75">
      <c r="A19" s="398" t="s">
        <v>342</v>
      </c>
      <c r="B19" s="399"/>
      <c r="C19" s="400"/>
      <c r="D19" s="399">
        <v>48</v>
      </c>
      <c r="E19" s="401"/>
      <c r="F19" s="396"/>
    </row>
    <row r="20" spans="1:6" ht="15.75">
      <c r="A20" s="398" t="s">
        <v>343</v>
      </c>
      <c r="B20" s="402">
        <v>407</v>
      </c>
      <c r="C20" s="402">
        <v>407</v>
      </c>
      <c r="D20" s="402">
        <v>373</v>
      </c>
      <c r="E20" s="401">
        <f aca="true" t="shared" si="0" ref="E20:E35">D20/C20</f>
        <v>0.9164619164619164</v>
      </c>
      <c r="F20" s="396"/>
    </row>
    <row r="21" spans="1:6" ht="15.75">
      <c r="A21" s="398" t="s">
        <v>344</v>
      </c>
      <c r="B21" s="402"/>
      <c r="C21" s="402"/>
      <c r="D21" s="402"/>
      <c r="E21" s="401"/>
      <c r="F21" s="396"/>
    </row>
    <row r="22" spans="1:6" ht="15.75">
      <c r="A22" s="398" t="s">
        <v>345</v>
      </c>
      <c r="B22" s="402">
        <v>45</v>
      </c>
      <c r="C22" s="402">
        <v>45</v>
      </c>
      <c r="D22" s="402">
        <v>41</v>
      </c>
      <c r="E22" s="401">
        <f t="shared" si="0"/>
        <v>0.9111111111111111</v>
      </c>
      <c r="F22" s="396"/>
    </row>
    <row r="23" spans="1:6" ht="15.75">
      <c r="A23" s="398" t="s">
        <v>346</v>
      </c>
      <c r="B23" s="402">
        <v>4</v>
      </c>
      <c r="C23" s="402">
        <v>4</v>
      </c>
      <c r="D23" s="402"/>
      <c r="E23" s="401">
        <f t="shared" si="0"/>
        <v>0</v>
      </c>
      <c r="F23" s="396"/>
    </row>
    <row r="24" spans="1:6" ht="15.75">
      <c r="A24" s="398" t="s">
        <v>347</v>
      </c>
      <c r="B24" s="402">
        <v>4</v>
      </c>
      <c r="C24" s="402">
        <v>4</v>
      </c>
      <c r="D24" s="402"/>
      <c r="E24" s="401">
        <f t="shared" si="0"/>
        <v>0</v>
      </c>
      <c r="F24" s="396"/>
    </row>
    <row r="25" spans="1:6" ht="15.75">
      <c r="A25" s="398" t="s">
        <v>348</v>
      </c>
      <c r="B25" s="402"/>
      <c r="C25" s="402"/>
      <c r="D25" s="402">
        <v>4</v>
      </c>
      <c r="E25" s="401"/>
      <c r="F25" s="396"/>
    </row>
    <row r="26" spans="1:6" ht="15.75">
      <c r="A26" s="398" t="s">
        <v>349</v>
      </c>
      <c r="B26" s="402">
        <v>22</v>
      </c>
      <c r="C26" s="402">
        <v>22</v>
      </c>
      <c r="D26" s="402"/>
      <c r="E26" s="401">
        <f t="shared" si="0"/>
        <v>0</v>
      </c>
      <c r="F26" s="394"/>
    </row>
    <row r="27" spans="1:6" ht="15.75">
      <c r="A27" s="398" t="s">
        <v>350</v>
      </c>
      <c r="B27" s="402">
        <v>275</v>
      </c>
      <c r="C27" s="402">
        <v>150</v>
      </c>
      <c r="D27" s="402">
        <v>152</v>
      </c>
      <c r="E27" s="401">
        <f t="shared" si="0"/>
        <v>1.0133333333333334</v>
      </c>
      <c r="F27" s="396"/>
    </row>
    <row r="28" spans="1:6" ht="15.75">
      <c r="A28" s="398" t="s">
        <v>351</v>
      </c>
      <c r="B28" s="402">
        <v>120</v>
      </c>
      <c r="C28" s="402">
        <v>62</v>
      </c>
      <c r="D28" s="402">
        <v>75</v>
      </c>
      <c r="E28" s="401">
        <f t="shared" si="0"/>
        <v>1.2096774193548387</v>
      </c>
      <c r="F28" s="396"/>
    </row>
    <row r="29" spans="1:6" ht="15.75">
      <c r="A29" s="398" t="s">
        <v>647</v>
      </c>
      <c r="B29" s="402"/>
      <c r="C29" s="402"/>
      <c r="D29" s="402">
        <v>39</v>
      </c>
      <c r="E29" s="401"/>
      <c r="F29" s="396"/>
    </row>
    <row r="30" spans="1:6" ht="15.75">
      <c r="A30" s="398" t="s">
        <v>648</v>
      </c>
      <c r="B30" s="402"/>
      <c r="C30" s="402"/>
      <c r="D30" s="402">
        <v>16</v>
      </c>
      <c r="E30" s="401"/>
      <c r="F30" s="396"/>
    </row>
    <row r="31" spans="1:6" ht="15.75">
      <c r="A31" s="398" t="s">
        <v>352</v>
      </c>
      <c r="B31" s="402">
        <v>125</v>
      </c>
      <c r="C31" s="402">
        <v>182</v>
      </c>
      <c r="D31" s="402">
        <v>192</v>
      </c>
      <c r="E31" s="401">
        <f t="shared" si="0"/>
        <v>1.054945054945055</v>
      </c>
      <c r="F31" s="396"/>
    </row>
    <row r="32" spans="1:6" ht="15.75">
      <c r="A32" s="398" t="s">
        <v>353</v>
      </c>
      <c r="B32" s="402">
        <v>22</v>
      </c>
      <c r="C32" s="402">
        <v>5</v>
      </c>
      <c r="D32" s="402"/>
      <c r="E32" s="401">
        <f t="shared" si="0"/>
        <v>0</v>
      </c>
      <c r="F32" s="396"/>
    </row>
    <row r="33" spans="1:6" ht="15.75">
      <c r="A33" s="398" t="s">
        <v>354</v>
      </c>
      <c r="B33" s="402">
        <v>120</v>
      </c>
      <c r="C33" s="402">
        <v>350</v>
      </c>
      <c r="D33" s="402">
        <v>464</v>
      </c>
      <c r="E33" s="401">
        <f t="shared" si="0"/>
        <v>1.3257142857142856</v>
      </c>
      <c r="F33" s="396"/>
    </row>
    <row r="34" spans="1:6" ht="16.5" thickBot="1">
      <c r="A34" s="403" t="s">
        <v>355</v>
      </c>
      <c r="B34" s="404">
        <v>120</v>
      </c>
      <c r="C34" s="404">
        <v>587</v>
      </c>
      <c r="D34" s="404">
        <v>137</v>
      </c>
      <c r="E34" s="405">
        <f t="shared" si="0"/>
        <v>0.23339011925042588</v>
      </c>
      <c r="F34" s="396"/>
    </row>
    <row r="35" spans="1:6" ht="30" customHeight="1" thickBot="1">
      <c r="A35" s="406" t="s">
        <v>356</v>
      </c>
      <c r="B35" s="407">
        <f>SUM(B17:B34)</f>
        <v>3397</v>
      </c>
      <c r="C35" s="407">
        <f>SUM(C17:C34)</f>
        <v>3951</v>
      </c>
      <c r="D35" s="407">
        <f>SUM(D17:D34)</f>
        <v>3665</v>
      </c>
      <c r="E35" s="408">
        <f t="shared" si="0"/>
        <v>0.9276132624651987</v>
      </c>
      <c r="F35" s="396"/>
    </row>
    <row r="36" spans="1:6" ht="30" customHeight="1">
      <c r="A36" s="409" t="s">
        <v>357</v>
      </c>
      <c r="B36" s="410"/>
      <c r="C36" s="410"/>
      <c r="D36" s="410"/>
      <c r="E36" s="411"/>
      <c r="F36" s="396"/>
    </row>
    <row r="37" spans="1:6" s="148" customFormat="1" ht="15.75">
      <c r="A37" s="412" t="s">
        <v>358</v>
      </c>
      <c r="B37" s="413">
        <v>571</v>
      </c>
      <c r="C37" s="413">
        <v>854</v>
      </c>
      <c r="D37" s="413">
        <v>854</v>
      </c>
      <c r="E37" s="401">
        <f>D37/C37</f>
        <v>1</v>
      </c>
      <c r="F37" s="396"/>
    </row>
    <row r="38" spans="1:6" s="148" customFormat="1" ht="16.5" thickBot="1">
      <c r="A38" s="412" t="s">
        <v>359</v>
      </c>
      <c r="B38" s="413">
        <v>2826</v>
      </c>
      <c r="C38" s="413">
        <v>3097</v>
      </c>
      <c r="D38" s="413">
        <v>2811</v>
      </c>
      <c r="E38" s="401">
        <f>D38/C38</f>
        <v>0.9076525670003229</v>
      </c>
      <c r="F38" s="396"/>
    </row>
    <row r="39" spans="1:6" ht="30" customHeight="1" thickBot="1">
      <c r="A39" s="406" t="s">
        <v>360</v>
      </c>
      <c r="B39" s="407">
        <f>SUM(B37:B38)</f>
        <v>3397</v>
      </c>
      <c r="C39" s="407">
        <f>SUM(C37:C38)</f>
        <v>3951</v>
      </c>
      <c r="D39" s="407">
        <f>SUM(D37:D38)</f>
        <v>3665</v>
      </c>
      <c r="E39" s="408">
        <f>D39/C39</f>
        <v>0.9276132624651987</v>
      </c>
      <c r="F39" s="396"/>
    </row>
    <row r="40" spans="1:6" ht="15.75">
      <c r="A40" s="347"/>
      <c r="B40" s="414"/>
      <c r="C40" s="414"/>
      <c r="D40" s="414"/>
      <c r="E40" s="414"/>
      <c r="F40" s="394"/>
    </row>
    <row r="41" spans="1:6" ht="15.75">
      <c r="A41" s="347"/>
      <c r="B41" s="414"/>
      <c r="C41" s="414"/>
      <c r="D41" s="414"/>
      <c r="E41" s="414"/>
      <c r="F41" s="394"/>
    </row>
  </sheetData>
  <mergeCells count="4">
    <mergeCell ref="D1:E1"/>
    <mergeCell ref="A7:E7"/>
    <mergeCell ref="A8:E8"/>
    <mergeCell ref="B16:C1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H14" sqref="H14"/>
    </sheetView>
  </sheetViews>
  <sheetFormatPr defaultColWidth="9.140625" defaultRowHeight="12.75"/>
  <cols>
    <col min="1" max="1" width="39.8515625" style="90" customWidth="1"/>
    <col min="2" max="2" width="14.7109375" style="90" customWidth="1"/>
    <col min="3" max="5" width="12.57421875" style="90" bestFit="1" customWidth="1"/>
    <col min="6" max="6" width="12.00390625" style="90" customWidth="1"/>
    <col min="7" max="7" width="11.57421875" style="90" customWidth="1"/>
    <col min="8" max="16384" width="9.140625" style="90" customWidth="1"/>
  </cols>
  <sheetData>
    <row r="2" spans="1:7" ht="15.75">
      <c r="A2" s="347"/>
      <c r="B2" s="347"/>
      <c r="C2" s="347"/>
      <c r="D2" s="347"/>
      <c r="F2" s="669" t="s">
        <v>361</v>
      </c>
      <c r="G2" s="669"/>
    </row>
    <row r="3" spans="1:7" ht="15.75">
      <c r="A3" s="347"/>
      <c r="B3" s="347"/>
      <c r="C3" s="347"/>
      <c r="D3" s="347"/>
      <c r="F3" s="92"/>
      <c r="G3" s="203" t="s">
        <v>744</v>
      </c>
    </row>
    <row r="4" spans="1:7" ht="15.75">
      <c r="A4" s="347"/>
      <c r="B4" s="347"/>
      <c r="C4" s="347"/>
      <c r="D4" s="347"/>
      <c r="F4" s="200"/>
      <c r="G4" s="200"/>
    </row>
    <row r="5" spans="1:7" ht="15.75">
      <c r="A5" s="347"/>
      <c r="B5" s="347"/>
      <c r="C5" s="347"/>
      <c r="D5" s="347"/>
      <c r="F5" s="200"/>
      <c r="G5" s="200"/>
    </row>
    <row r="6" spans="1:7" ht="15.75">
      <c r="A6" s="347"/>
      <c r="B6" s="347"/>
      <c r="C6" s="347"/>
      <c r="D6" s="347"/>
      <c r="E6" s="415"/>
      <c r="F6" s="416"/>
      <c r="G6" s="416"/>
    </row>
    <row r="7" spans="1:7" ht="19.5">
      <c r="A7" s="676" t="s">
        <v>362</v>
      </c>
      <c r="B7" s="676"/>
      <c r="C7" s="676"/>
      <c r="D7" s="676"/>
      <c r="E7" s="676"/>
      <c r="F7" s="676"/>
      <c r="G7" s="676"/>
    </row>
    <row r="8" spans="1:7" ht="15.75">
      <c r="A8" s="347"/>
      <c r="B8" s="347"/>
      <c r="C8" s="347"/>
      <c r="D8" s="347"/>
      <c r="E8" s="347"/>
      <c r="F8" s="347"/>
      <c r="G8" s="347"/>
    </row>
    <row r="9" spans="1:7" ht="15.75">
      <c r="A9" s="347"/>
      <c r="B9" s="347"/>
      <c r="C9" s="347"/>
      <c r="D9" s="347"/>
      <c r="E9" s="347"/>
      <c r="F9" s="347"/>
      <c r="G9" s="347"/>
    </row>
    <row r="10" spans="1:7" ht="15.75">
      <c r="A10" s="347"/>
      <c r="B10" s="347"/>
      <c r="C10" s="347"/>
      <c r="D10" s="347"/>
      <c r="E10" s="347"/>
      <c r="F10" s="347"/>
      <c r="G10" s="347"/>
    </row>
    <row r="11" spans="1:7" ht="16.5" thickBot="1">
      <c r="A11" s="347"/>
      <c r="B11" s="347"/>
      <c r="C11" s="347"/>
      <c r="D11" s="347"/>
      <c r="E11" s="347"/>
      <c r="F11" s="347"/>
      <c r="G11" s="417" t="s">
        <v>0</v>
      </c>
    </row>
    <row r="12" spans="1:7" ht="15.75">
      <c r="A12" s="418"/>
      <c r="B12" s="419" t="s">
        <v>363</v>
      </c>
      <c r="C12" s="926" t="s">
        <v>364</v>
      </c>
      <c r="D12" s="926"/>
      <c r="E12" s="926"/>
      <c r="F12" s="926"/>
      <c r="G12" s="927"/>
    </row>
    <row r="13" spans="1:7" ht="16.5" thickBot="1">
      <c r="A13" s="420" t="s">
        <v>1</v>
      </c>
      <c r="B13" s="421" t="s">
        <v>745</v>
      </c>
      <c r="C13" s="422">
        <v>2010</v>
      </c>
      <c r="D13" s="422">
        <v>2011</v>
      </c>
      <c r="E13" s="422">
        <v>2012</v>
      </c>
      <c r="F13" s="422">
        <v>2013</v>
      </c>
      <c r="G13" s="423">
        <v>2014</v>
      </c>
    </row>
    <row r="14" spans="1:7" ht="19.5" customHeight="1">
      <c r="A14" s="424" t="s">
        <v>622</v>
      </c>
      <c r="B14" s="425">
        <v>373853</v>
      </c>
      <c r="C14" s="426">
        <v>24928</v>
      </c>
      <c r="D14" s="426">
        <v>24928</v>
      </c>
      <c r="E14" s="426">
        <v>24928</v>
      </c>
      <c r="F14" s="426">
        <v>24928</v>
      </c>
      <c r="G14" s="426">
        <v>24928</v>
      </c>
    </row>
    <row r="15" spans="1:7" ht="19.5" customHeight="1">
      <c r="A15" s="427" t="s">
        <v>366</v>
      </c>
      <c r="B15" s="428">
        <v>12450</v>
      </c>
      <c r="C15" s="402">
        <v>2075</v>
      </c>
      <c r="D15" s="402">
        <v>2075</v>
      </c>
      <c r="E15" s="402">
        <v>2075</v>
      </c>
      <c r="F15" s="402">
        <v>2075</v>
      </c>
      <c r="G15" s="429">
        <v>2075</v>
      </c>
    </row>
    <row r="16" spans="1:7" ht="19.5" customHeight="1">
      <c r="A16" s="598" t="s">
        <v>664</v>
      </c>
      <c r="B16" s="599">
        <v>216494</v>
      </c>
      <c r="C16" s="600">
        <v>83</v>
      </c>
      <c r="D16" s="600">
        <v>216411</v>
      </c>
      <c r="E16" s="600"/>
      <c r="F16" s="600"/>
      <c r="G16" s="601"/>
    </row>
    <row r="17" spans="1:7" ht="19.5" customHeight="1">
      <c r="A17" s="598" t="s">
        <v>665</v>
      </c>
      <c r="B17" s="599">
        <v>82263</v>
      </c>
      <c r="C17" s="600"/>
      <c r="D17" s="600"/>
      <c r="E17" s="600">
        <v>1000</v>
      </c>
      <c r="F17" s="600"/>
      <c r="G17" s="601"/>
    </row>
    <row r="18" spans="1:7" ht="19.5" customHeight="1">
      <c r="A18" s="598" t="s">
        <v>684</v>
      </c>
      <c r="B18" s="599">
        <v>1339</v>
      </c>
      <c r="C18" s="600">
        <v>1060</v>
      </c>
      <c r="D18" s="600">
        <v>279</v>
      </c>
      <c r="E18" s="600"/>
      <c r="F18" s="600"/>
      <c r="G18" s="601"/>
    </row>
    <row r="19" spans="1:7" ht="19.5" customHeight="1">
      <c r="A19" s="598" t="s">
        <v>775</v>
      </c>
      <c r="B19" s="599"/>
      <c r="C19" s="600"/>
      <c r="D19" s="600">
        <v>2772</v>
      </c>
      <c r="E19" s="600">
        <v>5544</v>
      </c>
      <c r="F19" s="600">
        <v>5544</v>
      </c>
      <c r="G19" s="601">
        <v>5544</v>
      </c>
    </row>
    <row r="20" spans="1:7" ht="19.5" customHeight="1" thickBot="1">
      <c r="A20" s="430" t="s">
        <v>685</v>
      </c>
      <c r="B20" s="431">
        <v>189186</v>
      </c>
      <c r="C20" s="404">
        <v>189186</v>
      </c>
      <c r="D20" s="404"/>
      <c r="E20" s="404"/>
      <c r="F20" s="404"/>
      <c r="G20" s="432"/>
    </row>
    <row r="21" spans="1:7" ht="19.5" customHeight="1" thickBot="1">
      <c r="A21" s="606" t="s">
        <v>15</v>
      </c>
      <c r="B21" s="607">
        <f aca="true" t="shared" si="0" ref="B21:G21">SUM(B14:B20)</f>
        <v>875585</v>
      </c>
      <c r="C21" s="608">
        <f t="shared" si="0"/>
        <v>217332</v>
      </c>
      <c r="D21" s="608">
        <f t="shared" si="0"/>
        <v>246465</v>
      </c>
      <c r="E21" s="608">
        <f t="shared" si="0"/>
        <v>33547</v>
      </c>
      <c r="F21" s="608">
        <f t="shared" si="0"/>
        <v>32547</v>
      </c>
      <c r="G21" s="609">
        <f t="shared" si="0"/>
        <v>32547</v>
      </c>
    </row>
    <row r="22" spans="1:7" ht="15.75">
      <c r="A22" s="347"/>
      <c r="B22" s="347"/>
      <c r="C22" s="347"/>
      <c r="D22" s="347"/>
      <c r="E22" s="347"/>
      <c r="F22" s="347"/>
      <c r="G22" s="347"/>
    </row>
  </sheetData>
  <mergeCells count="3">
    <mergeCell ref="F2:G2"/>
    <mergeCell ref="A7:G7"/>
    <mergeCell ref="C12:G12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1" sqref="F11"/>
    </sheetView>
  </sheetViews>
  <sheetFormatPr defaultColWidth="9.140625" defaultRowHeight="12.75"/>
  <cols>
    <col min="1" max="1" width="6.28125" style="86" customWidth="1"/>
    <col min="2" max="2" width="29.00390625" style="86" customWidth="1"/>
    <col min="3" max="3" width="11.28125" style="86" customWidth="1"/>
    <col min="4" max="4" width="11.140625" style="86" customWidth="1"/>
    <col min="5" max="5" width="13.00390625" style="86" customWidth="1"/>
    <col min="6" max="6" width="15.7109375" style="86" customWidth="1"/>
    <col min="7" max="16384" width="9.140625" style="90" customWidth="1"/>
  </cols>
  <sheetData>
    <row r="1" spans="1:6" ht="12.75">
      <c r="A1" s="690" t="s">
        <v>367</v>
      </c>
      <c r="B1" s="690"/>
      <c r="C1" s="690"/>
      <c r="D1" s="690"/>
      <c r="E1" s="690"/>
      <c r="F1" s="690"/>
    </row>
    <row r="2" spans="1:6" ht="12.75">
      <c r="A2" s="433"/>
      <c r="B2" s="278"/>
      <c r="C2" s="278"/>
      <c r="D2" s="278"/>
      <c r="E2" s="278"/>
      <c r="F2" s="591" t="s">
        <v>747</v>
      </c>
    </row>
    <row r="3" spans="1:5" ht="9" customHeight="1">
      <c r="A3" s="433"/>
      <c r="B3" s="278"/>
      <c r="C3" s="278"/>
      <c r="D3" s="278"/>
      <c r="E3" s="278"/>
    </row>
    <row r="4" spans="1:6" ht="25.5" customHeight="1">
      <c r="A4" s="928" t="s">
        <v>746</v>
      </c>
      <c r="B4" s="928"/>
      <c r="C4" s="928"/>
      <c r="D4" s="928"/>
      <c r="E4" s="928"/>
      <c r="F4" s="928"/>
    </row>
    <row r="6" spans="1:6" ht="31.5" customHeight="1" thickBot="1">
      <c r="A6" s="929" t="s">
        <v>368</v>
      </c>
      <c r="B6" s="929"/>
      <c r="C6" s="929"/>
      <c r="D6" s="929"/>
      <c r="E6" s="929"/>
      <c r="F6" s="929"/>
    </row>
    <row r="7" spans="1:6" ht="27" customHeight="1">
      <c r="A7" s="930" t="s">
        <v>284</v>
      </c>
      <c r="B7" s="932" t="s">
        <v>369</v>
      </c>
      <c r="C7" s="434" t="s">
        <v>370</v>
      </c>
      <c r="D7" s="434" t="s">
        <v>371</v>
      </c>
      <c r="E7" s="434" t="s">
        <v>372</v>
      </c>
      <c r="F7" s="435" t="s">
        <v>373</v>
      </c>
    </row>
    <row r="8" spans="1:6" ht="20.25" customHeight="1" thickBot="1">
      <c r="A8" s="931"/>
      <c r="B8" s="933"/>
      <c r="C8" s="934" t="s">
        <v>374</v>
      </c>
      <c r="D8" s="934"/>
      <c r="E8" s="934"/>
      <c r="F8" s="436" t="s">
        <v>375</v>
      </c>
    </row>
    <row r="9" spans="1:6" ht="24.75" customHeight="1">
      <c r="A9" s="437"/>
      <c r="B9" s="438" t="s">
        <v>376</v>
      </c>
      <c r="C9" s="439">
        <v>73</v>
      </c>
      <c r="D9" s="439">
        <v>3492</v>
      </c>
      <c r="E9" s="439"/>
      <c r="F9" s="440">
        <v>3565</v>
      </c>
    </row>
    <row r="10" spans="1:6" ht="23.25" customHeight="1">
      <c r="A10" s="116"/>
      <c r="B10" s="183" t="s">
        <v>377</v>
      </c>
      <c r="C10" s="441">
        <v>93</v>
      </c>
      <c r="D10" s="441"/>
      <c r="E10" s="441"/>
      <c r="F10" s="442">
        <v>93</v>
      </c>
    </row>
    <row r="11" spans="1:6" ht="23.25" customHeight="1" thickBot="1">
      <c r="A11" s="443"/>
      <c r="B11" s="444" t="s">
        <v>378</v>
      </c>
      <c r="C11" s="445">
        <v>1432</v>
      </c>
      <c r="D11" s="445"/>
      <c r="E11" s="445"/>
      <c r="F11" s="446">
        <v>1432</v>
      </c>
    </row>
    <row r="12" spans="1:6" s="451" customFormat="1" ht="23.25" customHeight="1" thickBot="1">
      <c r="A12" s="447" t="s">
        <v>15</v>
      </c>
      <c r="B12" s="448"/>
      <c r="C12" s="449">
        <f>SUM(C9:C11)</f>
        <v>1598</v>
      </c>
      <c r="D12" s="449">
        <f>SUM(D9:D11)</f>
        <v>3492</v>
      </c>
      <c r="E12" s="449">
        <f>SUM(E9:E11)</f>
        <v>0</v>
      </c>
      <c r="F12" s="450">
        <f>SUM(F9:F11)</f>
        <v>5090</v>
      </c>
    </row>
  </sheetData>
  <mergeCells count="6">
    <mergeCell ref="A1:F1"/>
    <mergeCell ref="A4:F4"/>
    <mergeCell ref="A6:F6"/>
    <mergeCell ref="A7:A8"/>
    <mergeCell ref="B7:B8"/>
    <mergeCell ref="C8:E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29">
      <selection activeCell="J58" sqref="J58"/>
    </sheetView>
  </sheetViews>
  <sheetFormatPr defaultColWidth="9.140625" defaultRowHeight="12.75"/>
  <cols>
    <col min="1" max="1" width="4.140625" style="309" customWidth="1"/>
    <col min="2" max="2" width="3.140625" style="506" customWidth="1"/>
    <col min="3" max="3" width="24.57421875" style="309" customWidth="1"/>
    <col min="4" max="4" width="7.8515625" style="309" customWidth="1"/>
    <col min="5" max="5" width="8.140625" style="309" customWidth="1"/>
    <col min="6" max="6" width="3.57421875" style="309" customWidth="1"/>
    <col min="7" max="7" width="3.421875" style="309" customWidth="1"/>
    <col min="8" max="8" width="21.28125" style="506" customWidth="1"/>
    <col min="9" max="9" width="8.140625" style="309" customWidth="1"/>
    <col min="10" max="11" width="7.7109375" style="309" customWidth="1"/>
    <col min="12" max="12" width="7.421875" style="309" customWidth="1"/>
    <col min="13" max="16384" width="9.140625" style="287" customWidth="1"/>
  </cols>
  <sheetData>
    <row r="1" spans="1:12" ht="1.5" customHeight="1" hidden="1">
      <c r="A1" s="935"/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</row>
    <row r="2" spans="1:12" ht="45" customHeight="1" thickBot="1">
      <c r="A2" s="936" t="s">
        <v>748</v>
      </c>
      <c r="B2" s="936"/>
      <c r="C2" s="936"/>
      <c r="D2" s="936"/>
      <c r="E2" s="936"/>
      <c r="F2" s="936"/>
      <c r="G2" s="936"/>
      <c r="H2" s="936"/>
      <c r="I2" s="939" t="s">
        <v>749</v>
      </c>
      <c r="J2" s="939"/>
      <c r="K2" s="37"/>
      <c r="L2" s="287"/>
    </row>
    <row r="3" spans="1:12" ht="12.75">
      <c r="A3" s="937" t="s">
        <v>284</v>
      </c>
      <c r="B3" s="937"/>
      <c r="C3" s="452" t="s">
        <v>379</v>
      </c>
      <c r="D3" s="938" t="s">
        <v>246</v>
      </c>
      <c r="E3" s="938"/>
      <c r="F3" s="937" t="s">
        <v>284</v>
      </c>
      <c r="G3" s="937"/>
      <c r="H3" s="453" t="s">
        <v>380</v>
      </c>
      <c r="I3" s="938" t="s">
        <v>246</v>
      </c>
      <c r="J3" s="938"/>
      <c r="K3" s="454"/>
      <c r="L3" s="287"/>
    </row>
    <row r="4" spans="1:11" s="462" customFormat="1" ht="13.5" thickBot="1">
      <c r="A4" s="455"/>
      <c r="B4" s="456"/>
      <c r="C4" s="457"/>
      <c r="D4" s="458">
        <v>2008</v>
      </c>
      <c r="E4" s="458">
        <v>2009</v>
      </c>
      <c r="F4" s="459"/>
      <c r="G4" s="456"/>
      <c r="H4" s="457"/>
      <c r="I4" s="458">
        <v>2008</v>
      </c>
      <c r="J4" s="460">
        <v>2009</v>
      </c>
      <c r="K4" s="461"/>
    </row>
    <row r="5" spans="1:12" ht="12.75">
      <c r="A5" s="463" t="s">
        <v>141</v>
      </c>
      <c r="B5" s="464" t="s">
        <v>141</v>
      </c>
      <c r="C5" s="465" t="s">
        <v>381</v>
      </c>
      <c r="D5" s="466"/>
      <c r="E5" s="467"/>
      <c r="F5" s="463" t="s">
        <v>382</v>
      </c>
      <c r="G5" s="464" t="s">
        <v>141</v>
      </c>
      <c r="H5" s="465" t="s">
        <v>383</v>
      </c>
      <c r="I5" s="555">
        <v>637415</v>
      </c>
      <c r="J5" s="545">
        <v>637415</v>
      </c>
      <c r="K5" s="287"/>
      <c r="L5" s="287"/>
    </row>
    <row r="6" spans="1:12" ht="12.75">
      <c r="A6" s="468" t="s">
        <v>146</v>
      </c>
      <c r="B6" s="469" t="s">
        <v>146</v>
      </c>
      <c r="C6" s="470" t="s">
        <v>384</v>
      </c>
      <c r="D6" s="471"/>
      <c r="E6" s="472"/>
      <c r="F6" s="468" t="s">
        <v>385</v>
      </c>
      <c r="G6" s="469" t="s">
        <v>146</v>
      </c>
      <c r="H6" s="470" t="s">
        <v>386</v>
      </c>
      <c r="I6" s="556">
        <v>8055416</v>
      </c>
      <c r="J6" s="546">
        <v>8064518</v>
      </c>
      <c r="K6" s="287"/>
      <c r="L6" s="287"/>
    </row>
    <row r="7" spans="1:12" ht="12.75">
      <c r="A7" s="463" t="s">
        <v>162</v>
      </c>
      <c r="B7" s="469" t="s">
        <v>162</v>
      </c>
      <c r="C7" s="470" t="s">
        <v>387</v>
      </c>
      <c r="D7" s="471">
        <v>394</v>
      </c>
      <c r="E7" s="472">
        <v>307</v>
      </c>
      <c r="F7" s="468" t="s">
        <v>388</v>
      </c>
      <c r="G7" s="469" t="s">
        <v>162</v>
      </c>
      <c r="H7" s="470" t="s">
        <v>389</v>
      </c>
      <c r="I7" s="556"/>
      <c r="J7" s="546"/>
      <c r="K7" s="287"/>
      <c r="L7" s="287"/>
    </row>
    <row r="8" spans="1:12" ht="12.75">
      <c r="A8" s="468" t="s">
        <v>164</v>
      </c>
      <c r="B8" s="469" t="s">
        <v>164</v>
      </c>
      <c r="C8" s="470" t="s">
        <v>390</v>
      </c>
      <c r="D8" s="471">
        <v>13192</v>
      </c>
      <c r="E8" s="472">
        <v>29867</v>
      </c>
      <c r="F8" s="468" t="s">
        <v>391</v>
      </c>
      <c r="G8" s="473" t="s">
        <v>392</v>
      </c>
      <c r="H8" s="474" t="s">
        <v>393</v>
      </c>
      <c r="I8" s="557">
        <f>SUM(I5:I7)</f>
        <v>8692831</v>
      </c>
      <c r="J8" s="547">
        <f>SUM(J5:J7)</f>
        <v>8701933</v>
      </c>
      <c r="K8" s="287"/>
      <c r="L8" s="287"/>
    </row>
    <row r="9" spans="1:12" ht="12.75">
      <c r="A9" s="463" t="s">
        <v>166</v>
      </c>
      <c r="B9" s="469" t="s">
        <v>166</v>
      </c>
      <c r="C9" s="470" t="s">
        <v>394</v>
      </c>
      <c r="D9" s="471"/>
      <c r="E9" s="472"/>
      <c r="F9" s="468" t="s">
        <v>395</v>
      </c>
      <c r="G9" s="469" t="s">
        <v>141</v>
      </c>
      <c r="H9" s="470" t="s">
        <v>396</v>
      </c>
      <c r="I9" s="556">
        <v>80029</v>
      </c>
      <c r="J9" s="546">
        <v>125399</v>
      </c>
      <c r="K9" s="287"/>
      <c r="L9" s="287"/>
    </row>
    <row r="10" spans="1:10" s="480" customFormat="1" ht="12.75" customHeight="1">
      <c r="A10" s="468" t="s">
        <v>323</v>
      </c>
      <c r="B10" s="475" t="s">
        <v>323</v>
      </c>
      <c r="C10" s="476" t="s">
        <v>397</v>
      </c>
      <c r="D10" s="477"/>
      <c r="E10" s="478"/>
      <c r="F10" s="468" t="s">
        <v>398</v>
      </c>
      <c r="G10" s="475"/>
      <c r="H10" s="479" t="s">
        <v>399</v>
      </c>
      <c r="I10" s="558">
        <v>80029</v>
      </c>
      <c r="J10" s="548">
        <v>125399</v>
      </c>
    </row>
    <row r="11" spans="1:12" ht="12.75">
      <c r="A11" s="463" t="s">
        <v>325</v>
      </c>
      <c r="B11" s="473" t="s">
        <v>400</v>
      </c>
      <c r="C11" s="474" t="s">
        <v>401</v>
      </c>
      <c r="D11" s="481">
        <f>SUM(D7:D10)</f>
        <v>13586</v>
      </c>
      <c r="E11" s="482">
        <f>SUM(E5:E10)</f>
        <v>30174</v>
      </c>
      <c r="F11" s="468" t="s">
        <v>402</v>
      </c>
      <c r="G11" s="469"/>
      <c r="H11" s="483" t="s">
        <v>403</v>
      </c>
      <c r="I11" s="556"/>
      <c r="J11" s="546"/>
      <c r="K11" s="287"/>
      <c r="L11" s="287"/>
    </row>
    <row r="12" spans="1:12" ht="12.75">
      <c r="A12" s="468" t="s">
        <v>328</v>
      </c>
      <c r="B12" s="469" t="s">
        <v>141</v>
      </c>
      <c r="C12" s="470" t="s">
        <v>404</v>
      </c>
      <c r="D12" s="471">
        <v>6649128</v>
      </c>
      <c r="E12" s="472">
        <v>6619498</v>
      </c>
      <c r="F12" s="468" t="s">
        <v>405</v>
      </c>
      <c r="G12" s="469" t="s">
        <v>146</v>
      </c>
      <c r="H12" s="470" t="s">
        <v>406</v>
      </c>
      <c r="I12" s="556"/>
      <c r="J12" s="546"/>
      <c r="K12" s="287"/>
      <c r="L12" s="287"/>
    </row>
    <row r="13" spans="1:12" ht="12.75">
      <c r="A13" s="463" t="s">
        <v>330</v>
      </c>
      <c r="B13" s="469" t="s">
        <v>146</v>
      </c>
      <c r="C13" s="470" t="s">
        <v>407</v>
      </c>
      <c r="D13" s="471">
        <v>128431</v>
      </c>
      <c r="E13" s="472">
        <v>113087</v>
      </c>
      <c r="F13" s="468" t="s">
        <v>408</v>
      </c>
      <c r="G13" s="469" t="s">
        <v>162</v>
      </c>
      <c r="H13" s="470" t="s">
        <v>409</v>
      </c>
      <c r="I13" s="556"/>
      <c r="J13" s="546"/>
      <c r="K13" s="287"/>
      <c r="L13" s="287"/>
    </row>
    <row r="14" spans="1:12" ht="12.75">
      <c r="A14" s="468" t="s">
        <v>332</v>
      </c>
      <c r="B14" s="469" t="s">
        <v>162</v>
      </c>
      <c r="C14" s="470" t="s">
        <v>410</v>
      </c>
      <c r="D14" s="471">
        <v>18845</v>
      </c>
      <c r="E14" s="472">
        <v>16338</v>
      </c>
      <c r="F14" s="468" t="s">
        <v>411</v>
      </c>
      <c r="G14" s="469" t="s">
        <v>164</v>
      </c>
      <c r="H14" s="470" t="s">
        <v>412</v>
      </c>
      <c r="I14" s="556"/>
      <c r="J14" s="546"/>
      <c r="K14" s="287"/>
      <c r="L14" s="287"/>
    </row>
    <row r="15" spans="1:12" ht="12.75">
      <c r="A15" s="463" t="s">
        <v>333</v>
      </c>
      <c r="B15" s="469" t="s">
        <v>164</v>
      </c>
      <c r="C15" s="470" t="s">
        <v>413</v>
      </c>
      <c r="D15" s="471"/>
      <c r="E15" s="472"/>
      <c r="F15" s="468" t="s">
        <v>414</v>
      </c>
      <c r="G15" s="469" t="s">
        <v>166</v>
      </c>
      <c r="H15" s="470" t="s">
        <v>415</v>
      </c>
      <c r="I15" s="556"/>
      <c r="J15" s="546"/>
      <c r="K15" s="287"/>
      <c r="L15" s="287"/>
    </row>
    <row r="16" spans="1:12" ht="12.75">
      <c r="A16" s="468" t="s">
        <v>335</v>
      </c>
      <c r="B16" s="469" t="s">
        <v>166</v>
      </c>
      <c r="C16" s="470" t="s">
        <v>416</v>
      </c>
      <c r="D16" s="471">
        <v>167850</v>
      </c>
      <c r="E16" s="472">
        <v>10541</v>
      </c>
      <c r="F16" s="468" t="s">
        <v>417</v>
      </c>
      <c r="G16" s="473" t="s">
        <v>400</v>
      </c>
      <c r="H16" s="474" t="s">
        <v>418</v>
      </c>
      <c r="I16" s="557">
        <f>SUM(I15+I14+I13+I12+I9)</f>
        <v>80029</v>
      </c>
      <c r="J16" s="547">
        <f>SUM(J9,J12:J15)</f>
        <v>125399</v>
      </c>
      <c r="K16" s="287"/>
      <c r="L16" s="287"/>
    </row>
    <row r="17" spans="1:12" ht="12.75">
      <c r="A17" s="463" t="s">
        <v>337</v>
      </c>
      <c r="B17" s="475" t="s">
        <v>323</v>
      </c>
      <c r="C17" s="470" t="s">
        <v>419</v>
      </c>
      <c r="D17" s="471"/>
      <c r="E17" s="472">
        <v>1080</v>
      </c>
      <c r="F17" s="468" t="s">
        <v>420</v>
      </c>
      <c r="G17" s="469" t="s">
        <v>141</v>
      </c>
      <c r="H17" s="470" t="s">
        <v>421</v>
      </c>
      <c r="I17" s="556"/>
      <c r="J17" s="546"/>
      <c r="K17" s="287"/>
      <c r="L17" s="287"/>
    </row>
    <row r="18" spans="1:12" ht="12.75">
      <c r="A18" s="468" t="s">
        <v>422</v>
      </c>
      <c r="B18" s="475" t="s">
        <v>325</v>
      </c>
      <c r="C18" s="470" t="s">
        <v>423</v>
      </c>
      <c r="D18" s="471"/>
      <c r="E18" s="472"/>
      <c r="F18" s="468" t="s">
        <v>424</v>
      </c>
      <c r="G18" s="469"/>
      <c r="H18" s="483" t="s">
        <v>425</v>
      </c>
      <c r="I18" s="556"/>
      <c r="J18" s="546"/>
      <c r="K18" s="287"/>
      <c r="L18" s="287"/>
    </row>
    <row r="19" spans="1:12" ht="12.75">
      <c r="A19" s="468" t="s">
        <v>426</v>
      </c>
      <c r="B19" s="469" t="s">
        <v>328</v>
      </c>
      <c r="C19" s="470" t="s">
        <v>427</v>
      </c>
      <c r="D19" s="471"/>
      <c r="E19" s="472"/>
      <c r="F19" s="468" t="s">
        <v>428</v>
      </c>
      <c r="G19" s="469"/>
      <c r="H19" s="483" t="s">
        <v>429</v>
      </c>
      <c r="I19" s="556"/>
      <c r="J19" s="546"/>
      <c r="K19" s="287"/>
      <c r="L19" s="287"/>
    </row>
    <row r="20" spans="1:12" ht="12.75">
      <c r="A20" s="468" t="s">
        <v>430</v>
      </c>
      <c r="B20" s="473" t="s">
        <v>431</v>
      </c>
      <c r="C20" s="474" t="s">
        <v>432</v>
      </c>
      <c r="D20" s="481">
        <f>SUM(D12:D19)</f>
        <v>6964254</v>
      </c>
      <c r="E20" s="482">
        <f>SUM(E12:E19)</f>
        <v>6760544</v>
      </c>
      <c r="F20" s="468" t="s">
        <v>433</v>
      </c>
      <c r="G20" s="469" t="s">
        <v>146</v>
      </c>
      <c r="H20" s="470" t="s">
        <v>434</v>
      </c>
      <c r="I20" s="556"/>
      <c r="J20" s="546"/>
      <c r="K20" s="287"/>
      <c r="L20" s="287"/>
    </row>
    <row r="21" spans="1:12" ht="12.75">
      <c r="A21" s="468" t="s">
        <v>435</v>
      </c>
      <c r="B21" s="469" t="s">
        <v>141</v>
      </c>
      <c r="C21" s="470" t="s">
        <v>623</v>
      </c>
      <c r="D21" s="471">
        <v>178703</v>
      </c>
      <c r="E21" s="472">
        <v>76433</v>
      </c>
      <c r="F21" s="468" t="s">
        <v>436</v>
      </c>
      <c r="G21" s="484" t="s">
        <v>162</v>
      </c>
      <c r="H21" s="485" t="s">
        <v>437</v>
      </c>
      <c r="I21" s="556"/>
      <c r="J21" s="546"/>
      <c r="K21" s="287"/>
      <c r="L21" s="287"/>
    </row>
    <row r="22" spans="1:10" s="462" customFormat="1" ht="12.75">
      <c r="A22" s="468" t="s">
        <v>438</v>
      </c>
      <c r="B22" s="469" t="s">
        <v>146</v>
      </c>
      <c r="C22" s="485" t="s">
        <v>439</v>
      </c>
      <c r="D22" s="486">
        <v>43340</v>
      </c>
      <c r="E22" s="487">
        <v>21670</v>
      </c>
      <c r="F22" s="468" t="s">
        <v>440</v>
      </c>
      <c r="G22" s="469" t="s">
        <v>164</v>
      </c>
      <c r="H22" s="470" t="s">
        <v>441</v>
      </c>
      <c r="I22" s="559"/>
      <c r="J22" s="549"/>
    </row>
    <row r="23" spans="1:12" ht="12.75">
      <c r="A23" s="468" t="s">
        <v>442</v>
      </c>
      <c r="B23" s="469" t="s">
        <v>162</v>
      </c>
      <c r="C23" s="470" t="s">
        <v>443</v>
      </c>
      <c r="D23" s="471">
        <v>936</v>
      </c>
      <c r="E23" s="472">
        <v>688</v>
      </c>
      <c r="F23" s="468" t="s">
        <v>444</v>
      </c>
      <c r="G23" s="473" t="s">
        <v>431</v>
      </c>
      <c r="H23" s="474" t="s">
        <v>445</v>
      </c>
      <c r="I23" s="560">
        <f>SUM(I17:I22)</f>
        <v>0</v>
      </c>
      <c r="J23" s="550">
        <f>SUM(J17:J22)</f>
        <v>0</v>
      </c>
      <c r="K23" s="287"/>
      <c r="L23" s="287"/>
    </row>
    <row r="24" spans="1:12" ht="12.75">
      <c r="A24" s="468" t="s">
        <v>446</v>
      </c>
      <c r="B24" s="469" t="s">
        <v>164</v>
      </c>
      <c r="C24" s="470" t="s">
        <v>447</v>
      </c>
      <c r="D24" s="471"/>
      <c r="E24" s="472"/>
      <c r="F24" s="468" t="s">
        <v>448</v>
      </c>
      <c r="G24" s="473" t="s">
        <v>449</v>
      </c>
      <c r="H24" s="474" t="s">
        <v>450</v>
      </c>
      <c r="I24" s="557">
        <f>I23+I16</f>
        <v>80029</v>
      </c>
      <c r="J24" s="547">
        <f>SUM(J16,J23)</f>
        <v>125399</v>
      </c>
      <c r="K24" s="287"/>
      <c r="L24" s="287"/>
    </row>
    <row r="25" spans="1:12" ht="12.75">
      <c r="A25" s="468" t="s">
        <v>451</v>
      </c>
      <c r="B25" s="469" t="s">
        <v>166</v>
      </c>
      <c r="C25" s="470" t="s">
        <v>452</v>
      </c>
      <c r="D25" s="471"/>
      <c r="E25" s="472"/>
      <c r="F25" s="468" t="s">
        <v>453</v>
      </c>
      <c r="G25" s="469" t="s">
        <v>141</v>
      </c>
      <c r="H25" s="470" t="s">
        <v>454</v>
      </c>
      <c r="I25" s="557"/>
      <c r="J25" s="547"/>
      <c r="K25" s="287"/>
      <c r="L25" s="287"/>
    </row>
    <row r="26" spans="1:12" ht="12.75">
      <c r="A26" s="468" t="s">
        <v>455</v>
      </c>
      <c r="B26" s="475" t="s">
        <v>323</v>
      </c>
      <c r="C26" s="470" t="s">
        <v>456</v>
      </c>
      <c r="D26" s="471"/>
      <c r="E26" s="472"/>
      <c r="F26" s="468" t="s">
        <v>457</v>
      </c>
      <c r="G26" s="469" t="s">
        <v>146</v>
      </c>
      <c r="H26" s="470" t="s">
        <v>458</v>
      </c>
      <c r="I26" s="556"/>
      <c r="J26" s="546"/>
      <c r="K26" s="287"/>
      <c r="L26" s="287"/>
    </row>
    <row r="27" spans="1:12" ht="12.75">
      <c r="A27" s="468" t="s">
        <v>459</v>
      </c>
      <c r="B27" s="488" t="s">
        <v>460</v>
      </c>
      <c r="C27" s="474" t="s">
        <v>461</v>
      </c>
      <c r="D27" s="481">
        <f>SUM(D21:D26)</f>
        <v>222979</v>
      </c>
      <c r="E27" s="482">
        <f>SUM(E21:E26)</f>
        <v>98791</v>
      </c>
      <c r="F27" s="468" t="s">
        <v>462</v>
      </c>
      <c r="G27" s="469" t="s">
        <v>162</v>
      </c>
      <c r="H27" s="470" t="s">
        <v>463</v>
      </c>
      <c r="I27" s="556"/>
      <c r="J27" s="546"/>
      <c r="K27" s="287"/>
      <c r="L27" s="287"/>
    </row>
    <row r="28" spans="1:12" ht="12.75">
      <c r="A28" s="489" t="s">
        <v>464</v>
      </c>
      <c r="B28" s="475" t="s">
        <v>141</v>
      </c>
      <c r="C28" s="470" t="s">
        <v>465</v>
      </c>
      <c r="D28" s="471">
        <v>2255133</v>
      </c>
      <c r="E28" s="472">
        <v>2561201</v>
      </c>
      <c r="F28" s="468" t="s">
        <v>466</v>
      </c>
      <c r="G28" s="469" t="s">
        <v>164</v>
      </c>
      <c r="H28" s="470" t="s">
        <v>467</v>
      </c>
      <c r="I28" s="556">
        <v>714994</v>
      </c>
      <c r="J28" s="546">
        <v>686400</v>
      </c>
      <c r="K28" s="287"/>
      <c r="L28" s="287"/>
    </row>
    <row r="29" spans="1:12" ht="12.75">
      <c r="A29" s="489" t="s">
        <v>468</v>
      </c>
      <c r="B29" s="475" t="s">
        <v>146</v>
      </c>
      <c r="C29" s="470" t="s">
        <v>469</v>
      </c>
      <c r="D29" s="481"/>
      <c r="E29" s="482"/>
      <c r="F29" s="468" t="s">
        <v>470</v>
      </c>
      <c r="G29" s="469" t="s">
        <v>166</v>
      </c>
      <c r="H29" s="470" t="s">
        <v>471</v>
      </c>
      <c r="I29" s="556"/>
      <c r="J29" s="546"/>
      <c r="K29" s="287"/>
      <c r="L29" s="287"/>
    </row>
    <row r="30" spans="1:12" ht="12.75">
      <c r="A30" s="489" t="s">
        <v>472</v>
      </c>
      <c r="B30" s="475" t="s">
        <v>162</v>
      </c>
      <c r="C30" s="470" t="s">
        <v>473</v>
      </c>
      <c r="D30" s="481"/>
      <c r="E30" s="482"/>
      <c r="F30" s="468" t="s">
        <v>474</v>
      </c>
      <c r="G30" s="469" t="s">
        <v>323</v>
      </c>
      <c r="H30" s="470" t="s">
        <v>475</v>
      </c>
      <c r="I30" s="556"/>
      <c r="J30" s="546"/>
      <c r="K30" s="287"/>
      <c r="L30" s="287"/>
    </row>
    <row r="31" spans="1:12" ht="12.75">
      <c r="A31" s="489" t="s">
        <v>476</v>
      </c>
      <c r="B31" s="475" t="s">
        <v>164</v>
      </c>
      <c r="C31" s="470" t="s">
        <v>477</v>
      </c>
      <c r="D31" s="481"/>
      <c r="E31" s="482"/>
      <c r="F31" s="468" t="s">
        <v>478</v>
      </c>
      <c r="G31" s="473" t="s">
        <v>400</v>
      </c>
      <c r="H31" s="474" t="s">
        <v>479</v>
      </c>
      <c r="I31" s="557">
        <f>SUM(I25:I30)</f>
        <v>714994</v>
      </c>
      <c r="J31" s="547">
        <f>SUM(J25:J30)</f>
        <v>686400</v>
      </c>
      <c r="K31" s="287"/>
      <c r="L31" s="287"/>
    </row>
    <row r="32" spans="1:12" ht="12.75">
      <c r="A32" s="489" t="s">
        <v>480</v>
      </c>
      <c r="B32" s="475" t="s">
        <v>166</v>
      </c>
      <c r="C32" s="470" t="s">
        <v>481</v>
      </c>
      <c r="D32" s="481"/>
      <c r="E32" s="482"/>
      <c r="F32" s="468" t="s">
        <v>482</v>
      </c>
      <c r="G32" s="469" t="s">
        <v>141</v>
      </c>
      <c r="H32" s="470" t="s">
        <v>483</v>
      </c>
      <c r="I32" s="556"/>
      <c r="J32" s="546"/>
      <c r="K32" s="287"/>
      <c r="L32" s="287"/>
    </row>
    <row r="33" spans="1:12" ht="12.75">
      <c r="A33" s="468" t="s">
        <v>484</v>
      </c>
      <c r="B33" s="473" t="s">
        <v>485</v>
      </c>
      <c r="C33" s="474" t="s">
        <v>486</v>
      </c>
      <c r="D33" s="481">
        <f>SUM(D28:D32)</f>
        <v>2255133</v>
      </c>
      <c r="E33" s="482">
        <f>SUM(E28:E32)</f>
        <v>2561201</v>
      </c>
      <c r="F33" s="468" t="s">
        <v>487</v>
      </c>
      <c r="G33" s="469" t="s">
        <v>146</v>
      </c>
      <c r="H33" s="470" t="s">
        <v>488</v>
      </c>
      <c r="I33" s="556">
        <v>158085</v>
      </c>
      <c r="J33" s="546">
        <v>189185</v>
      </c>
      <c r="K33" s="287"/>
      <c r="L33" s="287"/>
    </row>
    <row r="34" spans="1:12" ht="12.75">
      <c r="A34" s="468" t="s">
        <v>489</v>
      </c>
      <c r="B34" s="473" t="s">
        <v>490</v>
      </c>
      <c r="C34" s="474" t="s">
        <v>491</v>
      </c>
      <c r="D34" s="481">
        <f>D33+D27+D20+D11</f>
        <v>9455952</v>
      </c>
      <c r="E34" s="482">
        <f>SUM(E11,E20,E27,E33)</f>
        <v>9450710</v>
      </c>
      <c r="F34" s="468" t="s">
        <v>492</v>
      </c>
      <c r="G34" s="469" t="s">
        <v>162</v>
      </c>
      <c r="H34" s="470" t="s">
        <v>493</v>
      </c>
      <c r="I34" s="556">
        <v>28260</v>
      </c>
      <c r="J34" s="546">
        <v>15225</v>
      </c>
      <c r="K34" s="287"/>
      <c r="L34" s="287"/>
    </row>
    <row r="35" spans="1:12" ht="11.25" customHeight="1">
      <c r="A35" s="468" t="s">
        <v>494</v>
      </c>
      <c r="B35" s="469" t="s">
        <v>141</v>
      </c>
      <c r="C35" s="470" t="s">
        <v>495</v>
      </c>
      <c r="D35" s="471">
        <v>374</v>
      </c>
      <c r="E35" s="472">
        <v>386</v>
      </c>
      <c r="F35" s="468" t="s">
        <v>496</v>
      </c>
      <c r="G35" s="469"/>
      <c r="H35" s="483" t="s">
        <v>497</v>
      </c>
      <c r="I35" s="556">
        <v>8890</v>
      </c>
      <c r="J35" s="546">
        <v>684</v>
      </c>
      <c r="K35" s="287"/>
      <c r="L35" s="287"/>
    </row>
    <row r="36" spans="1:12" ht="11.25" customHeight="1">
      <c r="A36" s="468" t="s">
        <v>498</v>
      </c>
      <c r="B36" s="469" t="s">
        <v>146</v>
      </c>
      <c r="C36" s="470" t="s">
        <v>499</v>
      </c>
      <c r="D36" s="471"/>
      <c r="E36" s="472"/>
      <c r="F36" s="468" t="s">
        <v>500</v>
      </c>
      <c r="G36" s="469"/>
      <c r="H36" s="483" t="s">
        <v>501</v>
      </c>
      <c r="I36" s="556">
        <v>19370</v>
      </c>
      <c r="J36" s="546">
        <v>14541</v>
      </c>
      <c r="K36" s="287"/>
      <c r="L36" s="287"/>
    </row>
    <row r="37" spans="1:12" ht="11.25" customHeight="1">
      <c r="A37" s="468" t="s">
        <v>502</v>
      </c>
      <c r="B37" s="469" t="s">
        <v>162</v>
      </c>
      <c r="C37" s="470" t="s">
        <v>503</v>
      </c>
      <c r="D37" s="471"/>
      <c r="E37" s="472"/>
      <c r="F37" s="468" t="s">
        <v>504</v>
      </c>
      <c r="G37" s="469" t="s">
        <v>164</v>
      </c>
      <c r="H37" s="470" t="s">
        <v>505</v>
      </c>
      <c r="I37" s="561">
        <v>25786</v>
      </c>
      <c r="J37" s="551">
        <v>47523</v>
      </c>
      <c r="K37" s="287"/>
      <c r="L37" s="287"/>
    </row>
    <row r="38" spans="1:12" ht="10.5" customHeight="1">
      <c r="A38" s="468" t="s">
        <v>506</v>
      </c>
      <c r="B38" s="469" t="s">
        <v>164</v>
      </c>
      <c r="C38" s="470" t="s">
        <v>507</v>
      </c>
      <c r="D38" s="471"/>
      <c r="E38" s="472"/>
      <c r="F38" s="468" t="s">
        <v>508</v>
      </c>
      <c r="G38" s="469"/>
      <c r="H38" s="490" t="s">
        <v>509</v>
      </c>
      <c r="I38" s="556"/>
      <c r="J38" s="546"/>
      <c r="K38" s="287"/>
      <c r="L38" s="287"/>
    </row>
    <row r="39" spans="1:12" ht="11.25" customHeight="1">
      <c r="A39" s="468" t="s">
        <v>510</v>
      </c>
      <c r="B39" s="469" t="s">
        <v>511</v>
      </c>
      <c r="C39" s="470" t="s">
        <v>512</v>
      </c>
      <c r="D39" s="471"/>
      <c r="E39" s="472"/>
      <c r="F39" s="468" t="s">
        <v>513</v>
      </c>
      <c r="G39" s="469"/>
      <c r="H39" s="490" t="s">
        <v>514</v>
      </c>
      <c r="I39" s="562"/>
      <c r="J39" s="552"/>
      <c r="K39" s="287"/>
      <c r="L39" s="287"/>
    </row>
    <row r="40" spans="1:12" ht="11.25" customHeight="1">
      <c r="A40" s="468" t="s">
        <v>515</v>
      </c>
      <c r="B40" s="469" t="s">
        <v>516</v>
      </c>
      <c r="C40" s="470" t="s">
        <v>517</v>
      </c>
      <c r="D40" s="471"/>
      <c r="E40" s="472"/>
      <c r="F40" s="468" t="s">
        <v>518</v>
      </c>
      <c r="G40" s="469"/>
      <c r="H40" s="490" t="s">
        <v>519</v>
      </c>
      <c r="I40" s="562"/>
      <c r="J40" s="552"/>
      <c r="K40" s="287"/>
      <c r="L40" s="287"/>
    </row>
    <row r="41" spans="1:12" ht="12.75">
      <c r="A41" s="468" t="s">
        <v>520</v>
      </c>
      <c r="B41" s="473" t="s">
        <v>400</v>
      </c>
      <c r="C41" s="474" t="s">
        <v>521</v>
      </c>
      <c r="D41" s="481">
        <f>SUM(D35:D40)</f>
        <v>374</v>
      </c>
      <c r="E41" s="482">
        <f>SUM(E35:E40)</f>
        <v>386</v>
      </c>
      <c r="F41" s="468" t="s">
        <v>522</v>
      </c>
      <c r="G41" s="469"/>
      <c r="H41" s="490" t="s">
        <v>523</v>
      </c>
      <c r="I41" s="556">
        <v>23587</v>
      </c>
      <c r="J41" s="546">
        <v>13868</v>
      </c>
      <c r="K41" s="287"/>
      <c r="L41" s="287"/>
    </row>
    <row r="42" spans="1:12" ht="11.25" customHeight="1">
      <c r="A42" s="468" t="s">
        <v>524</v>
      </c>
      <c r="B42" s="469" t="s">
        <v>141</v>
      </c>
      <c r="C42" s="470" t="s">
        <v>525</v>
      </c>
      <c r="D42" s="471">
        <v>4145</v>
      </c>
      <c r="E42" s="472">
        <v>3093</v>
      </c>
      <c r="F42" s="468" t="s">
        <v>526</v>
      </c>
      <c r="G42" s="473"/>
      <c r="H42" s="491" t="s">
        <v>527</v>
      </c>
      <c r="I42" s="556">
        <v>2065</v>
      </c>
      <c r="J42" s="546">
        <v>2603</v>
      </c>
      <c r="K42" s="287"/>
      <c r="L42" s="287"/>
    </row>
    <row r="43" spans="1:12" ht="10.5" customHeight="1">
      <c r="A43" s="468" t="s">
        <v>528</v>
      </c>
      <c r="B43" s="469" t="s">
        <v>146</v>
      </c>
      <c r="C43" s="470" t="s">
        <v>529</v>
      </c>
      <c r="D43" s="471">
        <v>116895</v>
      </c>
      <c r="E43" s="472">
        <v>176264</v>
      </c>
      <c r="F43" s="468" t="s">
        <v>530</v>
      </c>
      <c r="G43" s="469"/>
      <c r="H43" s="490" t="s">
        <v>531</v>
      </c>
      <c r="I43" s="556"/>
      <c r="J43" s="546"/>
      <c r="K43" s="287"/>
      <c r="L43" s="287"/>
    </row>
    <row r="44" spans="1:12" ht="11.25" customHeight="1">
      <c r="A44" s="468" t="s">
        <v>532</v>
      </c>
      <c r="B44" s="469" t="s">
        <v>162</v>
      </c>
      <c r="C44" s="470" t="s">
        <v>483</v>
      </c>
      <c r="D44" s="471">
        <v>3704</v>
      </c>
      <c r="E44" s="472">
        <v>4367</v>
      </c>
      <c r="F44" s="468" t="s">
        <v>533</v>
      </c>
      <c r="G44" s="469"/>
      <c r="H44" s="490" t="s">
        <v>534</v>
      </c>
      <c r="I44" s="562"/>
      <c r="J44" s="552"/>
      <c r="K44" s="287"/>
      <c r="L44" s="287"/>
    </row>
    <row r="45" spans="1:12" ht="10.5" customHeight="1">
      <c r="A45" s="468" t="s">
        <v>535</v>
      </c>
      <c r="B45" s="469" t="s">
        <v>164</v>
      </c>
      <c r="C45" s="470" t="s">
        <v>536</v>
      </c>
      <c r="D45" s="471">
        <v>14050</v>
      </c>
      <c r="E45" s="472">
        <v>5446</v>
      </c>
      <c r="F45" s="468" t="s">
        <v>537</v>
      </c>
      <c r="G45" s="469"/>
      <c r="H45" s="490" t="s">
        <v>538</v>
      </c>
      <c r="I45" s="562"/>
      <c r="J45" s="552"/>
      <c r="K45" s="287"/>
      <c r="L45" s="287"/>
    </row>
    <row r="46" spans="1:12" ht="10.5" customHeight="1">
      <c r="A46" s="468" t="s">
        <v>539</v>
      </c>
      <c r="B46" s="469"/>
      <c r="C46" s="470" t="s">
        <v>540</v>
      </c>
      <c r="D46" s="471"/>
      <c r="E46" s="472"/>
      <c r="F46" s="468" t="s">
        <v>541</v>
      </c>
      <c r="G46" s="473"/>
      <c r="H46" s="490" t="s">
        <v>542</v>
      </c>
      <c r="I46" s="557"/>
      <c r="J46" s="547"/>
      <c r="K46" s="287"/>
      <c r="L46" s="287"/>
    </row>
    <row r="47" spans="1:12" ht="10.5" customHeight="1">
      <c r="A47" s="468" t="s">
        <v>543</v>
      </c>
      <c r="B47" s="469"/>
      <c r="C47" s="491" t="s">
        <v>544</v>
      </c>
      <c r="D47" s="471"/>
      <c r="E47" s="472"/>
      <c r="F47" s="468" t="s">
        <v>545</v>
      </c>
      <c r="G47" s="473"/>
      <c r="H47" s="491" t="s">
        <v>546</v>
      </c>
      <c r="I47" s="557"/>
      <c r="J47" s="547"/>
      <c r="K47" s="287"/>
      <c r="L47" s="287"/>
    </row>
    <row r="48" spans="1:12" ht="11.25" customHeight="1">
      <c r="A48" s="468" t="s">
        <v>547</v>
      </c>
      <c r="B48" s="469"/>
      <c r="C48" s="491" t="s">
        <v>548</v>
      </c>
      <c r="D48" s="471"/>
      <c r="E48" s="472"/>
      <c r="F48" s="468" t="s">
        <v>549</v>
      </c>
      <c r="G48" s="473"/>
      <c r="H48" s="491" t="s">
        <v>550</v>
      </c>
      <c r="I48" s="557"/>
      <c r="J48" s="547"/>
      <c r="K48" s="287"/>
      <c r="L48" s="287"/>
    </row>
    <row r="49" spans="1:12" ht="11.25" customHeight="1">
      <c r="A49" s="468" t="s">
        <v>551</v>
      </c>
      <c r="B49" s="469"/>
      <c r="C49" s="491" t="s">
        <v>552</v>
      </c>
      <c r="D49" s="471"/>
      <c r="E49" s="472"/>
      <c r="F49" s="468" t="s">
        <v>553</v>
      </c>
      <c r="G49" s="473"/>
      <c r="H49" s="491" t="s">
        <v>554</v>
      </c>
      <c r="I49" s="557"/>
      <c r="J49" s="551">
        <v>30918</v>
      </c>
      <c r="K49" s="287"/>
      <c r="L49" s="287"/>
    </row>
    <row r="50" spans="1:12" ht="11.25" customHeight="1">
      <c r="A50" s="468" t="s">
        <v>555</v>
      </c>
      <c r="B50" s="469"/>
      <c r="C50" s="491" t="s">
        <v>556</v>
      </c>
      <c r="D50" s="471"/>
      <c r="E50" s="472"/>
      <c r="F50" s="468" t="s">
        <v>557</v>
      </c>
      <c r="G50" s="473"/>
      <c r="H50" s="491" t="s">
        <v>558</v>
      </c>
      <c r="I50" s="557"/>
      <c r="J50" s="547"/>
      <c r="K50" s="287"/>
      <c r="L50" s="287"/>
    </row>
    <row r="51" spans="1:12" ht="12.75">
      <c r="A51" s="468" t="s">
        <v>559</v>
      </c>
      <c r="B51" s="473" t="s">
        <v>431</v>
      </c>
      <c r="C51" s="474" t="s">
        <v>560</v>
      </c>
      <c r="D51" s="481">
        <f>SUM(D42:D50)</f>
        <v>138794</v>
      </c>
      <c r="E51" s="482">
        <f>SUM(E42:E50)</f>
        <v>189170</v>
      </c>
      <c r="F51" s="468" t="s">
        <v>561</v>
      </c>
      <c r="G51" s="469"/>
      <c r="H51" s="491" t="s">
        <v>562</v>
      </c>
      <c r="I51" s="556"/>
      <c r="J51" s="546"/>
      <c r="K51" s="287"/>
      <c r="L51" s="287"/>
    </row>
    <row r="52" spans="1:12" ht="12.75">
      <c r="A52" s="468" t="s">
        <v>563</v>
      </c>
      <c r="B52" s="469" t="s">
        <v>141</v>
      </c>
      <c r="C52" s="470" t="s">
        <v>564</v>
      </c>
      <c r="D52" s="471"/>
      <c r="E52" s="472"/>
      <c r="F52" s="468" t="s">
        <v>565</v>
      </c>
      <c r="G52" s="469"/>
      <c r="H52" s="491" t="s">
        <v>566</v>
      </c>
      <c r="I52" s="556">
        <v>134</v>
      </c>
      <c r="J52" s="546">
        <v>134</v>
      </c>
      <c r="K52" s="287"/>
      <c r="L52" s="287"/>
    </row>
    <row r="53" spans="1:12" ht="12.75">
      <c r="A53" s="468" t="s">
        <v>567</v>
      </c>
      <c r="B53" s="469" t="s">
        <v>146</v>
      </c>
      <c r="C53" s="470" t="s">
        <v>568</v>
      </c>
      <c r="D53" s="471">
        <v>24836</v>
      </c>
      <c r="E53" s="472">
        <v>30062</v>
      </c>
      <c r="F53" s="468" t="s">
        <v>569</v>
      </c>
      <c r="G53" s="469"/>
      <c r="H53" s="491" t="s">
        <v>570</v>
      </c>
      <c r="I53" s="556"/>
      <c r="J53" s="546"/>
      <c r="K53" s="287"/>
      <c r="L53" s="287"/>
    </row>
    <row r="54" spans="1:12" ht="12.75">
      <c r="A54" s="468" t="s">
        <v>571</v>
      </c>
      <c r="B54" s="473" t="s">
        <v>460</v>
      </c>
      <c r="C54" s="474" t="s">
        <v>572</v>
      </c>
      <c r="D54" s="481">
        <f>SUM(D52:D53)</f>
        <v>24836</v>
      </c>
      <c r="E54" s="482">
        <f>SUM(E52:E53)</f>
        <v>30062</v>
      </c>
      <c r="F54" s="468" t="s">
        <v>573</v>
      </c>
      <c r="G54" s="469"/>
      <c r="H54" s="491" t="s">
        <v>574</v>
      </c>
      <c r="I54" s="556"/>
      <c r="J54" s="546"/>
      <c r="K54" s="287"/>
      <c r="L54" s="287"/>
    </row>
    <row r="55" spans="1:12" ht="12.75">
      <c r="A55" s="468" t="s">
        <v>575</v>
      </c>
      <c r="B55" s="469" t="s">
        <v>141</v>
      </c>
      <c r="C55" s="470" t="s">
        <v>576</v>
      </c>
      <c r="D55" s="471">
        <v>565</v>
      </c>
      <c r="E55" s="472">
        <v>321</v>
      </c>
      <c r="F55" s="468" t="s">
        <v>577</v>
      </c>
      <c r="G55" s="473" t="s">
        <v>431</v>
      </c>
      <c r="H55" s="474" t="s">
        <v>578</v>
      </c>
      <c r="I55" s="557">
        <f>I37+I32+I33+I34</f>
        <v>212131</v>
      </c>
      <c r="J55" s="547">
        <f>SUM(J32:J34,J37)</f>
        <v>251933</v>
      </c>
      <c r="K55" s="287"/>
      <c r="L55" s="287"/>
    </row>
    <row r="56" spans="1:12" ht="12.75">
      <c r="A56" s="468" t="s">
        <v>579</v>
      </c>
      <c r="B56" s="469" t="s">
        <v>146</v>
      </c>
      <c r="C56" s="470" t="s">
        <v>580</v>
      </c>
      <c r="D56" s="471">
        <v>121173</v>
      </c>
      <c r="E56" s="472">
        <v>86730</v>
      </c>
      <c r="F56" s="468" t="s">
        <v>581</v>
      </c>
      <c r="G56" s="469" t="s">
        <v>141</v>
      </c>
      <c r="H56" s="470" t="s">
        <v>582</v>
      </c>
      <c r="I56" s="556">
        <v>2876</v>
      </c>
      <c r="J56" s="546">
        <v>1223</v>
      </c>
      <c r="K56" s="287"/>
      <c r="L56" s="287"/>
    </row>
    <row r="57" spans="1:12" ht="12.75">
      <c r="A57" s="468" t="s">
        <v>583</v>
      </c>
      <c r="B57" s="469" t="s">
        <v>162</v>
      </c>
      <c r="C57" s="470" t="s">
        <v>584</v>
      </c>
      <c r="D57" s="471"/>
      <c r="E57" s="472"/>
      <c r="F57" s="468" t="s">
        <v>585</v>
      </c>
      <c r="G57" s="469" t="s">
        <v>146</v>
      </c>
      <c r="H57" s="470" t="s">
        <v>586</v>
      </c>
      <c r="I57" s="556">
        <v>98517</v>
      </c>
      <c r="J57" s="546">
        <v>83966</v>
      </c>
      <c r="K57" s="287"/>
      <c r="L57" s="287"/>
    </row>
    <row r="58" spans="1:12" ht="11.25" customHeight="1">
      <c r="A58" s="468" t="s">
        <v>587</v>
      </c>
      <c r="B58" s="469" t="s">
        <v>164</v>
      </c>
      <c r="C58" s="470" t="s">
        <v>588</v>
      </c>
      <c r="D58" s="471"/>
      <c r="E58" s="472"/>
      <c r="F58" s="468" t="s">
        <v>589</v>
      </c>
      <c r="G58" s="469" t="s">
        <v>162</v>
      </c>
      <c r="H58" s="470" t="s">
        <v>590</v>
      </c>
      <c r="I58" s="557"/>
      <c r="J58" s="547"/>
      <c r="K58" s="287"/>
      <c r="L58" s="287"/>
    </row>
    <row r="59" spans="1:12" ht="12.75">
      <c r="A59" s="468" t="s">
        <v>591</v>
      </c>
      <c r="B59" s="473" t="s">
        <v>485</v>
      </c>
      <c r="C59" s="474" t="s">
        <v>592</v>
      </c>
      <c r="D59" s="481">
        <f>SUM(D55:D58)</f>
        <v>121738</v>
      </c>
      <c r="E59" s="482">
        <f>SUM(E55:E58)</f>
        <v>87051</v>
      </c>
      <c r="F59" s="468" t="s">
        <v>593</v>
      </c>
      <c r="G59" s="469" t="s">
        <v>164</v>
      </c>
      <c r="H59" s="470" t="s">
        <v>594</v>
      </c>
      <c r="I59" s="556"/>
      <c r="J59" s="546"/>
      <c r="K59" s="287"/>
      <c r="L59" s="287"/>
    </row>
    <row r="60" spans="1:12" ht="12.75">
      <c r="A60" s="468" t="s">
        <v>595</v>
      </c>
      <c r="B60" s="469" t="s">
        <v>141</v>
      </c>
      <c r="C60" s="470" t="s">
        <v>596</v>
      </c>
      <c r="D60" s="471">
        <v>3001</v>
      </c>
      <c r="E60" s="472">
        <v>14972</v>
      </c>
      <c r="F60" s="468" t="s">
        <v>597</v>
      </c>
      <c r="G60" s="469"/>
      <c r="H60" s="470" t="s">
        <v>598</v>
      </c>
      <c r="I60" s="556"/>
      <c r="J60" s="546"/>
      <c r="K60" s="287"/>
      <c r="L60" s="287"/>
    </row>
    <row r="61" spans="1:12" ht="12.75">
      <c r="A61" s="468" t="s">
        <v>599</v>
      </c>
      <c r="B61" s="469" t="s">
        <v>146</v>
      </c>
      <c r="C61" s="470" t="s">
        <v>600</v>
      </c>
      <c r="D61" s="471">
        <v>56663</v>
      </c>
      <c r="E61" s="472">
        <v>78483</v>
      </c>
      <c r="F61" s="468" t="s">
        <v>601</v>
      </c>
      <c r="G61" s="469"/>
      <c r="H61" s="470" t="s">
        <v>602</v>
      </c>
      <c r="I61" s="556"/>
      <c r="J61" s="546"/>
      <c r="K61" s="287"/>
      <c r="L61" s="287"/>
    </row>
    <row r="62" spans="1:12" ht="11.25" customHeight="1">
      <c r="A62" s="468" t="s">
        <v>603</v>
      </c>
      <c r="B62" s="469" t="s">
        <v>162</v>
      </c>
      <c r="C62" s="470" t="s">
        <v>604</v>
      </c>
      <c r="D62" s="471">
        <v>20</v>
      </c>
      <c r="E62" s="472">
        <v>20</v>
      </c>
      <c r="F62" s="468" t="s">
        <v>605</v>
      </c>
      <c r="G62" s="473" t="s">
        <v>460</v>
      </c>
      <c r="H62" s="474" t="s">
        <v>606</v>
      </c>
      <c r="I62" s="557">
        <f>SUM(I56:I59)</f>
        <v>101393</v>
      </c>
      <c r="J62" s="547">
        <f>SUM(J56:J59)</f>
        <v>85189</v>
      </c>
      <c r="K62" s="287"/>
      <c r="L62" s="287"/>
    </row>
    <row r="63" spans="1:12" ht="10.5" customHeight="1">
      <c r="A63" s="468" t="s">
        <v>607</v>
      </c>
      <c r="B63" s="469" t="s">
        <v>164</v>
      </c>
      <c r="C63" s="470" t="s">
        <v>608</v>
      </c>
      <c r="D63" s="471"/>
      <c r="E63" s="472"/>
      <c r="F63" s="468" t="s">
        <v>609</v>
      </c>
      <c r="G63" s="473" t="s">
        <v>610</v>
      </c>
      <c r="H63" s="474" t="s">
        <v>611</v>
      </c>
      <c r="I63" s="557">
        <f>SUM(I31+I55+I62)</f>
        <v>1028518</v>
      </c>
      <c r="J63" s="547">
        <f>SUM(J31,J55,J62)</f>
        <v>1023522</v>
      </c>
      <c r="K63" s="287"/>
      <c r="L63" s="287"/>
    </row>
    <row r="64" spans="1:12" ht="10.5" customHeight="1">
      <c r="A64" s="468" t="s">
        <v>612</v>
      </c>
      <c r="B64" s="473" t="s">
        <v>613</v>
      </c>
      <c r="C64" s="474" t="s">
        <v>614</v>
      </c>
      <c r="D64" s="481">
        <f>SUM(D60:D63)</f>
        <v>59684</v>
      </c>
      <c r="E64" s="482">
        <f>SUM(E60:E63)</f>
        <v>93475</v>
      </c>
      <c r="F64" s="468"/>
      <c r="G64" s="492"/>
      <c r="H64" s="470"/>
      <c r="I64" s="556"/>
      <c r="J64" s="546"/>
      <c r="K64" s="287"/>
      <c r="L64" s="287"/>
    </row>
    <row r="65" spans="1:12" ht="11.25" customHeight="1" thickBot="1">
      <c r="A65" s="493" t="s">
        <v>615</v>
      </c>
      <c r="B65" s="494" t="s">
        <v>616</v>
      </c>
      <c r="C65" s="495" t="s">
        <v>617</v>
      </c>
      <c r="D65" s="496">
        <f>D41+D51+D54+D59+D64</f>
        <v>345426</v>
      </c>
      <c r="E65" s="497">
        <f>SUM(E41,E51,E54,E59,E64)</f>
        <v>400144</v>
      </c>
      <c r="F65" s="493"/>
      <c r="G65" s="498"/>
      <c r="H65" s="499"/>
      <c r="I65" s="563"/>
      <c r="J65" s="553"/>
      <c r="K65" s="287"/>
      <c r="L65" s="287"/>
    </row>
    <row r="66" spans="1:12" ht="11.25" customHeight="1" thickBot="1">
      <c r="A66" s="500" t="s">
        <v>618</v>
      </c>
      <c r="B66" s="501" t="s">
        <v>619</v>
      </c>
      <c r="C66" s="501"/>
      <c r="D66" s="502">
        <f>SUM(D65+D34)</f>
        <v>9801378</v>
      </c>
      <c r="E66" s="503">
        <f>SUM(E34,E65)</f>
        <v>9850854</v>
      </c>
      <c r="F66" s="500" t="s">
        <v>620</v>
      </c>
      <c r="G66" s="504" t="s">
        <v>621</v>
      </c>
      <c r="H66" s="505"/>
      <c r="I66" s="564">
        <f>SUM(I8,I24,I63)</f>
        <v>9801378</v>
      </c>
      <c r="J66" s="554">
        <f>SUM(J8,J24,J63)</f>
        <v>9850854</v>
      </c>
      <c r="K66" s="287"/>
      <c r="L66" s="287"/>
    </row>
  </sheetData>
  <mergeCells count="7">
    <mergeCell ref="A1:L1"/>
    <mergeCell ref="A2:H2"/>
    <mergeCell ref="A3:B3"/>
    <mergeCell ref="D3:E3"/>
    <mergeCell ref="F3:G3"/>
    <mergeCell ref="I3:J3"/>
    <mergeCell ref="I2:J2"/>
  </mergeCells>
  <printOptions horizontalCentered="1"/>
  <pageMargins left="0.27569444444444446" right="0.39375" top="0" bottom="0" header="0.5118055555555556" footer="0.5118055555555556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18" sqref="P18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57421875" style="0" bestFit="1" customWidth="1"/>
    <col min="4" max="4" width="6.421875" style="0" bestFit="1" customWidth="1"/>
    <col min="5" max="5" width="5.57421875" style="0" customWidth="1"/>
    <col min="6" max="7" width="5.7109375" style="0" bestFit="1" customWidth="1"/>
    <col min="8" max="8" width="6.00390625" style="0" customWidth="1"/>
    <col min="9" max="9" width="6.421875" style="0" customWidth="1"/>
    <col min="10" max="10" width="6.140625" style="0" customWidth="1"/>
    <col min="11" max="11" width="5.140625" style="0" customWidth="1"/>
    <col min="12" max="12" width="6.421875" style="0" bestFit="1" customWidth="1"/>
    <col min="13" max="13" width="5.7109375" style="0" bestFit="1" customWidth="1"/>
    <col min="14" max="14" width="6.421875" style="0" bestFit="1" customWidth="1"/>
    <col min="15" max="15" width="5.7109375" style="0" bestFit="1" customWidth="1"/>
    <col min="16" max="16" width="5.140625" style="0" customWidth="1"/>
    <col min="17" max="19" width="6.57421875" style="0" bestFit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8" t="s">
        <v>5</v>
      </c>
      <c r="Q1" s="12"/>
      <c r="R1" s="2"/>
      <c r="S1" s="12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9"/>
      <c r="Q2" s="12"/>
      <c r="R2" s="48"/>
      <c r="S2" s="8" t="s">
        <v>730</v>
      </c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/>
      <c r="Q3" s="12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4"/>
      <c r="Q4" s="12"/>
      <c r="R4" s="2"/>
      <c r="S4" s="2"/>
    </row>
    <row r="5" spans="1:19" ht="20.2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9.5" customHeight="1">
      <c r="A6" s="679" t="s">
        <v>729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</row>
    <row r="7" spans="1:19" ht="16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15"/>
      <c r="R7" s="615" t="s">
        <v>0</v>
      </c>
      <c r="S7" s="1"/>
    </row>
    <row r="8" spans="1:19" ht="19.5" customHeight="1">
      <c r="A8" s="60"/>
      <c r="B8" s="39" t="s">
        <v>6</v>
      </c>
      <c r="C8" s="5"/>
      <c r="D8" s="5"/>
      <c r="E8" s="5" t="s">
        <v>7</v>
      </c>
      <c r="F8" s="5"/>
      <c r="G8" s="5"/>
      <c r="H8" s="5" t="s">
        <v>8</v>
      </c>
      <c r="I8" s="5"/>
      <c r="J8" s="5"/>
      <c r="K8" s="5" t="s">
        <v>9</v>
      </c>
      <c r="L8" s="5"/>
      <c r="M8" s="5"/>
      <c r="N8" s="5" t="s">
        <v>39</v>
      </c>
      <c r="O8" s="5"/>
      <c r="P8" s="44"/>
      <c r="Q8" s="5" t="s">
        <v>10</v>
      </c>
      <c r="R8" s="5"/>
      <c r="S8" s="6"/>
    </row>
    <row r="9" spans="1:19" ht="19.5" customHeight="1">
      <c r="A9" s="80" t="s">
        <v>1</v>
      </c>
      <c r="B9" s="623" t="s">
        <v>11</v>
      </c>
      <c r="C9" s="50" t="s">
        <v>12</v>
      </c>
      <c r="D9" s="50" t="s">
        <v>13</v>
      </c>
      <c r="E9" s="50" t="s">
        <v>11</v>
      </c>
      <c r="F9" s="50" t="s">
        <v>12</v>
      </c>
      <c r="G9" s="50" t="s">
        <v>13</v>
      </c>
      <c r="H9" s="50" t="s">
        <v>11</v>
      </c>
      <c r="I9" s="50" t="s">
        <v>12</v>
      </c>
      <c r="J9" s="50" t="s">
        <v>13</v>
      </c>
      <c r="K9" s="50" t="s">
        <v>11</v>
      </c>
      <c r="L9" s="50" t="s">
        <v>12</v>
      </c>
      <c r="M9" s="50" t="s">
        <v>13</v>
      </c>
      <c r="N9" s="50" t="s">
        <v>12</v>
      </c>
      <c r="O9" s="50" t="s">
        <v>13</v>
      </c>
      <c r="P9" s="50" t="s">
        <v>14</v>
      </c>
      <c r="Q9" s="50" t="s">
        <v>11</v>
      </c>
      <c r="R9" s="50" t="s">
        <v>12</v>
      </c>
      <c r="S9" s="51" t="s">
        <v>13</v>
      </c>
    </row>
    <row r="10" spans="1:19" ht="19.5" customHeight="1">
      <c r="A10" s="53" t="s">
        <v>754</v>
      </c>
      <c r="B10" s="61">
        <v>51415</v>
      </c>
      <c r="C10" s="62">
        <v>39704</v>
      </c>
      <c r="D10" s="62">
        <v>44088</v>
      </c>
      <c r="E10" s="62">
        <v>0</v>
      </c>
      <c r="F10" s="62">
        <v>0</v>
      </c>
      <c r="G10" s="62">
        <v>0</v>
      </c>
      <c r="H10" s="81"/>
      <c r="I10" s="62"/>
      <c r="J10" s="62"/>
      <c r="K10" s="62">
        <v>0</v>
      </c>
      <c r="L10" s="62">
        <v>0</v>
      </c>
      <c r="M10" s="62">
        <v>0</v>
      </c>
      <c r="N10" s="62">
        <v>159</v>
      </c>
      <c r="O10" s="62">
        <v>159</v>
      </c>
      <c r="P10" s="62">
        <v>0</v>
      </c>
      <c r="Q10" s="62">
        <f>SUM(B10,E10,H10,K10)</f>
        <v>51415</v>
      </c>
      <c r="R10" s="62">
        <f>SUM(C10,F10,I10,L10,N10)</f>
        <v>39863</v>
      </c>
      <c r="S10" s="594">
        <f>SUM(D10,G10,J10,M10,O10)</f>
        <v>44247</v>
      </c>
    </row>
    <row r="11" spans="1:19" ht="19.5" customHeight="1">
      <c r="A11" s="53" t="s">
        <v>752</v>
      </c>
      <c r="B11" s="61"/>
      <c r="C11" s="62">
        <v>193</v>
      </c>
      <c r="D11" s="62">
        <v>215</v>
      </c>
      <c r="E11" s="62"/>
      <c r="F11" s="62"/>
      <c r="G11" s="62"/>
      <c r="H11" s="81">
        <v>1329</v>
      </c>
      <c r="I11" s="62">
        <v>9513</v>
      </c>
      <c r="J11" s="62">
        <v>9478</v>
      </c>
      <c r="K11" s="62"/>
      <c r="L11" s="62"/>
      <c r="M11" s="62"/>
      <c r="N11" s="62"/>
      <c r="O11" s="62"/>
      <c r="P11" s="62"/>
      <c r="Q11" s="62">
        <f>SUM(B11,E11,H11,K11)</f>
        <v>1329</v>
      </c>
      <c r="R11" s="62">
        <f>SUM(C11,F11,I11,L11,N11)</f>
        <v>9706</v>
      </c>
      <c r="S11" s="594">
        <f>SUM(D11,G11,J11,M11,O11)</f>
        <v>9693</v>
      </c>
    </row>
    <row r="12" spans="1:19" ht="19.5" customHeight="1">
      <c r="A12" s="618" t="s">
        <v>753</v>
      </c>
      <c r="B12" s="619">
        <f>SUM(B10:B11)</f>
        <v>51415</v>
      </c>
      <c r="C12" s="619">
        <f aca="true" t="shared" si="0" ref="C12:S12">SUM(C10:C11)</f>
        <v>39897</v>
      </c>
      <c r="D12" s="619">
        <f t="shared" si="0"/>
        <v>44303</v>
      </c>
      <c r="E12" s="619">
        <f t="shared" si="0"/>
        <v>0</v>
      </c>
      <c r="F12" s="619">
        <f t="shared" si="0"/>
        <v>0</v>
      </c>
      <c r="G12" s="619">
        <f t="shared" si="0"/>
        <v>0</v>
      </c>
      <c r="H12" s="619">
        <f t="shared" si="0"/>
        <v>1329</v>
      </c>
      <c r="I12" s="619">
        <f t="shared" si="0"/>
        <v>9513</v>
      </c>
      <c r="J12" s="619">
        <f t="shared" si="0"/>
        <v>9478</v>
      </c>
      <c r="K12" s="619">
        <f t="shared" si="0"/>
        <v>0</v>
      </c>
      <c r="L12" s="619">
        <f t="shared" si="0"/>
        <v>0</v>
      </c>
      <c r="M12" s="619">
        <f t="shared" si="0"/>
        <v>0</v>
      </c>
      <c r="N12" s="619">
        <f t="shared" si="0"/>
        <v>159</v>
      </c>
      <c r="O12" s="619">
        <f t="shared" si="0"/>
        <v>159</v>
      </c>
      <c r="P12" s="619">
        <f t="shared" si="0"/>
        <v>0</v>
      </c>
      <c r="Q12" s="619">
        <f t="shared" si="0"/>
        <v>52744</v>
      </c>
      <c r="R12" s="619">
        <f t="shared" si="0"/>
        <v>49569</v>
      </c>
      <c r="S12" s="624">
        <f t="shared" si="0"/>
        <v>53940</v>
      </c>
    </row>
    <row r="13" spans="1:19" ht="19.5" customHeight="1">
      <c r="A13" s="53" t="s">
        <v>755</v>
      </c>
      <c r="B13" s="61">
        <v>5685</v>
      </c>
      <c r="C13" s="62">
        <v>5710</v>
      </c>
      <c r="D13" s="62">
        <v>5710</v>
      </c>
      <c r="E13" s="62">
        <v>0</v>
      </c>
      <c r="F13" s="62">
        <v>0</v>
      </c>
      <c r="G13" s="62">
        <v>0</v>
      </c>
      <c r="H13" s="62">
        <v>0</v>
      </c>
      <c r="I13" s="62">
        <v>1539</v>
      </c>
      <c r="J13" s="62">
        <v>1539</v>
      </c>
      <c r="K13" s="62">
        <v>0</v>
      </c>
      <c r="L13" s="62">
        <v>0</v>
      </c>
      <c r="M13" s="62">
        <v>0</v>
      </c>
      <c r="N13" s="62"/>
      <c r="O13" s="62"/>
      <c r="P13" s="62">
        <v>0</v>
      </c>
      <c r="Q13" s="62">
        <f aca="true" t="shared" si="1" ref="Q13:Q19">SUM(B13,E13,H13,K13)</f>
        <v>5685</v>
      </c>
      <c r="R13" s="62">
        <f aca="true" t="shared" si="2" ref="R13:R19">SUM(C13,F13,I13,L13,N13)</f>
        <v>7249</v>
      </c>
      <c r="S13" s="594">
        <f aca="true" t="shared" si="3" ref="S13:S19">SUM(D13,G13,J13,M13,O13)</f>
        <v>7249</v>
      </c>
    </row>
    <row r="14" spans="1:19" s="52" customFormat="1" ht="19.5" customHeight="1">
      <c r="A14" s="82" t="s">
        <v>756</v>
      </c>
      <c r="B14" s="64">
        <v>3000</v>
      </c>
      <c r="C14" s="63">
        <v>2342</v>
      </c>
      <c r="D14" s="63">
        <v>2342</v>
      </c>
      <c r="E14" s="63">
        <v>0</v>
      </c>
      <c r="F14" s="63">
        <v>0</v>
      </c>
      <c r="G14" s="63">
        <v>0</v>
      </c>
      <c r="H14" s="63">
        <v>0</v>
      </c>
      <c r="I14" s="63"/>
      <c r="J14" s="63"/>
      <c r="K14" s="62">
        <v>0</v>
      </c>
      <c r="L14" s="62">
        <v>0</v>
      </c>
      <c r="M14" s="62">
        <v>0</v>
      </c>
      <c r="N14" s="63">
        <v>25</v>
      </c>
      <c r="O14" s="63">
        <v>25</v>
      </c>
      <c r="P14" s="62">
        <v>0</v>
      </c>
      <c r="Q14" s="62">
        <f t="shared" si="1"/>
        <v>3000</v>
      </c>
      <c r="R14" s="62">
        <f t="shared" si="2"/>
        <v>2367</v>
      </c>
      <c r="S14" s="594">
        <f t="shared" si="3"/>
        <v>2367</v>
      </c>
    </row>
    <row r="15" spans="1:19" ht="19.5" customHeight="1">
      <c r="A15" s="82" t="s">
        <v>757</v>
      </c>
      <c r="B15" s="64">
        <v>6315</v>
      </c>
      <c r="C15" s="63">
        <v>6992</v>
      </c>
      <c r="D15" s="63">
        <v>6992</v>
      </c>
      <c r="E15" s="63">
        <v>0</v>
      </c>
      <c r="F15" s="63">
        <v>0</v>
      </c>
      <c r="G15" s="63">
        <v>0</v>
      </c>
      <c r="H15" s="63">
        <v>0</v>
      </c>
      <c r="I15" s="63">
        <v>16174</v>
      </c>
      <c r="J15" s="63">
        <v>16174</v>
      </c>
      <c r="K15" s="62">
        <v>0</v>
      </c>
      <c r="L15" s="62">
        <v>6962</v>
      </c>
      <c r="M15" s="62">
        <v>6962</v>
      </c>
      <c r="N15" s="63">
        <v>246</v>
      </c>
      <c r="O15" s="63">
        <v>246</v>
      </c>
      <c r="P15" s="62">
        <v>0</v>
      </c>
      <c r="Q15" s="62">
        <f t="shared" si="1"/>
        <v>6315</v>
      </c>
      <c r="R15" s="62">
        <f t="shared" si="2"/>
        <v>30374</v>
      </c>
      <c r="S15" s="594">
        <f t="shared" si="3"/>
        <v>30374</v>
      </c>
    </row>
    <row r="16" spans="1:19" ht="19.5" customHeight="1">
      <c r="A16" s="82" t="s">
        <v>652</v>
      </c>
      <c r="B16" s="64">
        <v>12885</v>
      </c>
      <c r="C16" s="63">
        <v>18562</v>
      </c>
      <c r="D16" s="63">
        <v>18562</v>
      </c>
      <c r="E16" s="63">
        <v>0</v>
      </c>
      <c r="F16" s="63"/>
      <c r="G16" s="63">
        <v>209</v>
      </c>
      <c r="H16" s="63">
        <v>0</v>
      </c>
      <c r="I16" s="63">
        <v>14784</v>
      </c>
      <c r="J16" s="63">
        <v>17745</v>
      </c>
      <c r="K16" s="62">
        <v>9000</v>
      </c>
      <c r="L16" s="62">
        <v>25905</v>
      </c>
      <c r="M16" s="62">
        <v>16904</v>
      </c>
      <c r="N16" s="63">
        <v>4403</v>
      </c>
      <c r="O16" s="63">
        <v>4403</v>
      </c>
      <c r="P16" s="62">
        <v>0</v>
      </c>
      <c r="Q16" s="62">
        <f t="shared" si="1"/>
        <v>21885</v>
      </c>
      <c r="R16" s="62">
        <f t="shared" si="2"/>
        <v>63654</v>
      </c>
      <c r="S16" s="594">
        <f t="shared" si="3"/>
        <v>57823</v>
      </c>
    </row>
    <row r="17" spans="1:19" s="52" customFormat="1" ht="19.5" customHeight="1">
      <c r="A17" s="82" t="s">
        <v>653</v>
      </c>
      <c r="B17" s="64">
        <v>4700</v>
      </c>
      <c r="C17" s="63">
        <v>9487</v>
      </c>
      <c r="D17" s="63">
        <v>9558</v>
      </c>
      <c r="E17" s="63">
        <v>0</v>
      </c>
      <c r="F17" s="63">
        <v>0</v>
      </c>
      <c r="G17" s="63">
        <v>0</v>
      </c>
      <c r="H17" s="63">
        <v>0</v>
      </c>
      <c r="I17" s="63">
        <v>1090</v>
      </c>
      <c r="J17" s="63">
        <v>1090</v>
      </c>
      <c r="K17" s="62">
        <v>0</v>
      </c>
      <c r="L17" s="62">
        <v>388</v>
      </c>
      <c r="M17" s="62">
        <v>388</v>
      </c>
      <c r="N17" s="63"/>
      <c r="O17" s="63"/>
      <c r="P17" s="62">
        <v>0</v>
      </c>
      <c r="Q17" s="62">
        <f t="shared" si="1"/>
        <v>4700</v>
      </c>
      <c r="R17" s="62">
        <f t="shared" si="2"/>
        <v>10965</v>
      </c>
      <c r="S17" s="594">
        <f t="shared" si="3"/>
        <v>11036</v>
      </c>
    </row>
    <row r="18" spans="1:19" s="52" customFormat="1" ht="19.5" customHeight="1">
      <c r="A18" s="82" t="s">
        <v>654</v>
      </c>
      <c r="B18" s="64">
        <v>900</v>
      </c>
      <c r="C18" s="63">
        <v>868</v>
      </c>
      <c r="D18" s="63">
        <v>868</v>
      </c>
      <c r="E18" s="63">
        <v>0</v>
      </c>
      <c r="F18" s="63">
        <v>240</v>
      </c>
      <c r="G18" s="63">
        <v>240</v>
      </c>
      <c r="H18" s="63">
        <v>0</v>
      </c>
      <c r="I18" s="63">
        <v>527</v>
      </c>
      <c r="J18" s="63">
        <v>527</v>
      </c>
      <c r="K18" s="62">
        <v>0</v>
      </c>
      <c r="L18" s="62">
        <v>0</v>
      </c>
      <c r="M18" s="62">
        <v>0</v>
      </c>
      <c r="N18" s="63">
        <v>109</v>
      </c>
      <c r="O18" s="63">
        <v>109</v>
      </c>
      <c r="P18" s="62">
        <v>0</v>
      </c>
      <c r="Q18" s="62">
        <f t="shared" si="1"/>
        <v>900</v>
      </c>
      <c r="R18" s="62">
        <f t="shared" si="2"/>
        <v>1744</v>
      </c>
      <c r="S18" s="594">
        <f t="shared" si="3"/>
        <v>1744</v>
      </c>
    </row>
    <row r="19" spans="1:19" s="52" customFormat="1" ht="19.5" customHeight="1" thickBot="1">
      <c r="A19" s="510" t="s">
        <v>655</v>
      </c>
      <c r="B19" s="592">
        <v>100</v>
      </c>
      <c r="C19" s="593">
        <v>100</v>
      </c>
      <c r="D19" s="593">
        <v>156</v>
      </c>
      <c r="E19" s="593">
        <v>0</v>
      </c>
      <c r="F19" s="593"/>
      <c r="G19" s="593"/>
      <c r="H19" s="63">
        <v>0</v>
      </c>
      <c r="I19" s="593">
        <v>0</v>
      </c>
      <c r="J19" s="593">
        <v>0</v>
      </c>
      <c r="K19" s="62">
        <v>0</v>
      </c>
      <c r="L19" s="62">
        <v>0</v>
      </c>
      <c r="M19" s="62">
        <v>0</v>
      </c>
      <c r="N19" s="593">
        <v>0</v>
      </c>
      <c r="O19" s="593">
        <v>0</v>
      </c>
      <c r="P19" s="62">
        <v>0</v>
      </c>
      <c r="Q19" s="62">
        <f t="shared" si="1"/>
        <v>100</v>
      </c>
      <c r="R19" s="62">
        <f t="shared" si="2"/>
        <v>100</v>
      </c>
      <c r="S19" s="594">
        <f t="shared" si="3"/>
        <v>156</v>
      </c>
    </row>
    <row r="20" spans="1:19" ht="20.25" customHeight="1" thickBot="1">
      <c r="A20" s="620" t="s">
        <v>15</v>
      </c>
      <c r="B20" s="621">
        <f>SUM(B12:B19)</f>
        <v>85000</v>
      </c>
      <c r="C20" s="621">
        <f aca="true" t="shared" si="4" ref="C20:S20">SUM(C12:C19)</f>
        <v>83958</v>
      </c>
      <c r="D20" s="621">
        <f t="shared" si="4"/>
        <v>88491</v>
      </c>
      <c r="E20" s="621">
        <f t="shared" si="4"/>
        <v>0</v>
      </c>
      <c r="F20" s="621">
        <f t="shared" si="4"/>
        <v>240</v>
      </c>
      <c r="G20" s="621">
        <f t="shared" si="4"/>
        <v>449</v>
      </c>
      <c r="H20" s="621">
        <f t="shared" si="4"/>
        <v>1329</v>
      </c>
      <c r="I20" s="621">
        <f t="shared" si="4"/>
        <v>43627</v>
      </c>
      <c r="J20" s="621">
        <f t="shared" si="4"/>
        <v>46553</v>
      </c>
      <c r="K20" s="621">
        <f t="shared" si="4"/>
        <v>9000</v>
      </c>
      <c r="L20" s="621">
        <f t="shared" si="4"/>
        <v>33255</v>
      </c>
      <c r="M20" s="621">
        <f t="shared" si="4"/>
        <v>24254</v>
      </c>
      <c r="N20" s="621">
        <f t="shared" si="4"/>
        <v>4942</v>
      </c>
      <c r="O20" s="621">
        <f t="shared" si="4"/>
        <v>4942</v>
      </c>
      <c r="P20" s="621">
        <f t="shared" si="4"/>
        <v>0</v>
      </c>
      <c r="Q20" s="621">
        <f t="shared" si="4"/>
        <v>95329</v>
      </c>
      <c r="R20" s="621">
        <f t="shared" si="4"/>
        <v>166022</v>
      </c>
      <c r="S20" s="622">
        <f t="shared" si="4"/>
        <v>164689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6" sqref="H26"/>
    </sheetView>
  </sheetViews>
  <sheetFormatPr defaultColWidth="9.140625" defaultRowHeight="12.75"/>
  <cols>
    <col min="1" max="1" width="21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37"/>
      <c r="I1" s="14" t="s">
        <v>31</v>
      </c>
      <c r="J1" s="12"/>
    </row>
    <row r="2" spans="1:10" ht="12.75">
      <c r="A2" s="1"/>
      <c r="B2" s="1"/>
      <c r="C2" s="1"/>
      <c r="D2" s="1"/>
      <c r="E2" s="1"/>
      <c r="F2" s="1"/>
      <c r="H2" s="37"/>
      <c r="I2" s="49"/>
      <c r="J2" s="8" t="s">
        <v>731</v>
      </c>
    </row>
    <row r="3" spans="1:10" ht="12.75">
      <c r="A3" s="1"/>
      <c r="B3" s="1"/>
      <c r="C3" s="1"/>
      <c r="D3" s="1"/>
      <c r="E3" s="1"/>
      <c r="F3" s="1"/>
      <c r="H3" s="37"/>
      <c r="I3" s="14"/>
      <c r="J3" s="2"/>
    </row>
    <row r="4" spans="1:9" ht="12.75">
      <c r="A4" s="1"/>
      <c r="B4" s="1"/>
      <c r="C4" s="1"/>
      <c r="D4" s="1"/>
      <c r="E4" s="1"/>
      <c r="F4" s="1"/>
      <c r="H4" s="37"/>
      <c r="I4" s="14"/>
    </row>
    <row r="5" spans="1:10" ht="19.5">
      <c r="A5" s="10" t="s">
        <v>32</v>
      </c>
      <c r="B5" s="10"/>
      <c r="C5" s="10"/>
      <c r="D5" s="10"/>
      <c r="E5" s="10"/>
      <c r="F5" s="10"/>
      <c r="G5" s="10"/>
      <c r="H5" s="10"/>
      <c r="I5" s="2"/>
      <c r="J5" s="12"/>
    </row>
    <row r="6" spans="1:10" ht="19.5">
      <c r="A6" s="10" t="s">
        <v>732</v>
      </c>
      <c r="B6" s="10"/>
      <c r="C6" s="10"/>
      <c r="D6" s="10"/>
      <c r="E6" s="10"/>
      <c r="F6" s="10"/>
      <c r="G6" s="10"/>
      <c r="H6" s="10"/>
      <c r="I6" s="2"/>
      <c r="J6" s="12"/>
    </row>
    <row r="7" spans="1:10" ht="19.5">
      <c r="A7" s="10"/>
      <c r="B7" s="10"/>
      <c r="C7" s="10"/>
      <c r="D7" s="10"/>
      <c r="E7" s="10"/>
      <c r="F7" s="10"/>
      <c r="G7" s="10"/>
      <c r="H7" s="10"/>
      <c r="I7" s="2"/>
      <c r="J7" s="12"/>
    </row>
    <row r="8" spans="1:10" ht="13.5" thickBot="1">
      <c r="A8" s="1"/>
      <c r="B8" s="1"/>
      <c r="C8" s="1"/>
      <c r="D8" s="1"/>
      <c r="E8" s="1"/>
      <c r="F8" s="1"/>
      <c r="G8" s="1"/>
      <c r="I8" s="1"/>
      <c r="J8" s="8" t="s">
        <v>0</v>
      </c>
    </row>
    <row r="9" spans="1:10" ht="15.75" customHeight="1">
      <c r="A9" s="41" t="s">
        <v>33</v>
      </c>
      <c r="B9" s="39" t="s">
        <v>34</v>
      </c>
      <c r="C9" s="5"/>
      <c r="D9" s="5"/>
      <c r="E9" s="5" t="s">
        <v>35</v>
      </c>
      <c r="F9" s="5"/>
      <c r="G9" s="5"/>
      <c r="H9" s="5" t="s">
        <v>36</v>
      </c>
      <c r="I9" s="42"/>
      <c r="J9" s="43"/>
    </row>
    <row r="10" spans="1:10" ht="15.75" customHeight="1">
      <c r="A10" s="40" t="s">
        <v>37</v>
      </c>
      <c r="B10" s="9" t="s">
        <v>3</v>
      </c>
      <c r="C10" s="4" t="s">
        <v>4</v>
      </c>
      <c r="D10" s="4" t="s">
        <v>2</v>
      </c>
      <c r="E10" s="4" t="s">
        <v>3</v>
      </c>
      <c r="F10" s="4" t="s">
        <v>4</v>
      </c>
      <c r="G10" s="4" t="s">
        <v>2</v>
      </c>
      <c r="H10" s="4" t="s">
        <v>3</v>
      </c>
      <c r="I10" s="4" t="s">
        <v>4</v>
      </c>
      <c r="J10" s="7" t="s">
        <v>2</v>
      </c>
    </row>
    <row r="11" spans="1:10" ht="15.75" customHeight="1" thickBot="1">
      <c r="A11" s="38"/>
      <c r="B11" s="614" t="s">
        <v>16</v>
      </c>
      <c r="C11" s="611"/>
      <c r="D11" s="612"/>
      <c r="E11" s="611" t="s">
        <v>16</v>
      </c>
      <c r="F11" s="611"/>
      <c r="G11" s="612"/>
      <c r="H11" s="611" t="s">
        <v>16</v>
      </c>
      <c r="I11" s="611"/>
      <c r="J11" s="613"/>
    </row>
    <row r="12" spans="1:10" ht="15.75" customHeight="1">
      <c r="A12" s="610" t="s">
        <v>754</v>
      </c>
      <c r="B12" s="83">
        <v>51415</v>
      </c>
      <c r="C12" s="84">
        <v>39863</v>
      </c>
      <c r="D12" s="84">
        <v>44247</v>
      </c>
      <c r="E12" s="84">
        <v>240523</v>
      </c>
      <c r="F12" s="84">
        <v>230170</v>
      </c>
      <c r="G12" s="84">
        <v>230446</v>
      </c>
      <c r="H12" s="84">
        <f aca="true" t="shared" si="0" ref="H12:J13">SUM(B12,E12)</f>
        <v>291938</v>
      </c>
      <c r="I12" s="84">
        <f t="shared" si="0"/>
        <v>270033</v>
      </c>
      <c r="J12" s="85">
        <f t="shared" si="0"/>
        <v>274693</v>
      </c>
    </row>
    <row r="13" spans="1:10" ht="15.75" customHeight="1">
      <c r="A13" s="610" t="s">
        <v>752</v>
      </c>
      <c r="B13" s="83">
        <v>1329</v>
      </c>
      <c r="C13" s="84">
        <v>9706</v>
      </c>
      <c r="D13" s="84">
        <v>9693</v>
      </c>
      <c r="E13" s="84">
        <v>218309</v>
      </c>
      <c r="F13" s="84">
        <v>337929</v>
      </c>
      <c r="G13" s="84">
        <v>347582</v>
      </c>
      <c r="H13" s="84">
        <f t="shared" si="0"/>
        <v>219638</v>
      </c>
      <c r="I13" s="84">
        <f t="shared" si="0"/>
        <v>347635</v>
      </c>
      <c r="J13" s="85">
        <f t="shared" si="0"/>
        <v>357275</v>
      </c>
    </row>
    <row r="14" spans="1:10" ht="15.75" customHeight="1">
      <c r="A14" s="628" t="s">
        <v>753</v>
      </c>
      <c r="B14" s="625">
        <f>SUM(B12:B13)</f>
        <v>52744</v>
      </c>
      <c r="C14" s="625">
        <f aca="true" t="shared" si="1" ref="C14:J14">SUM(C12:C13)</f>
        <v>49569</v>
      </c>
      <c r="D14" s="625">
        <f t="shared" si="1"/>
        <v>53940</v>
      </c>
      <c r="E14" s="625">
        <f t="shared" si="1"/>
        <v>458832</v>
      </c>
      <c r="F14" s="625">
        <f t="shared" si="1"/>
        <v>568099</v>
      </c>
      <c r="G14" s="625">
        <f t="shared" si="1"/>
        <v>578028</v>
      </c>
      <c r="H14" s="625">
        <f t="shared" si="1"/>
        <v>511576</v>
      </c>
      <c r="I14" s="625">
        <f t="shared" si="1"/>
        <v>617668</v>
      </c>
      <c r="J14" s="674">
        <f t="shared" si="1"/>
        <v>631968</v>
      </c>
    </row>
    <row r="15" spans="1:10" ht="15.75" customHeight="1">
      <c r="A15" s="610" t="s">
        <v>755</v>
      </c>
      <c r="B15" s="13">
        <v>5685</v>
      </c>
      <c r="C15" s="11">
        <v>7249</v>
      </c>
      <c r="D15" s="11">
        <v>7249</v>
      </c>
      <c r="E15" s="11">
        <v>192681</v>
      </c>
      <c r="F15" s="11">
        <v>182525</v>
      </c>
      <c r="G15" s="11">
        <v>182213</v>
      </c>
      <c r="H15" s="84">
        <f aca="true" t="shared" si="2" ref="H15:H21">SUM(B15,E15)</f>
        <v>198366</v>
      </c>
      <c r="I15" s="11">
        <f aca="true" t="shared" si="3" ref="I15:I21">SUM(C15,F15)</f>
        <v>189774</v>
      </c>
      <c r="J15" s="46">
        <f aca="true" t="shared" si="4" ref="J15:J21">SUM(D15,G15)</f>
        <v>189462</v>
      </c>
    </row>
    <row r="16" spans="1:10" s="52" customFormat="1" ht="15.75" customHeight="1">
      <c r="A16" s="610" t="s">
        <v>758</v>
      </c>
      <c r="B16" s="13">
        <v>3000</v>
      </c>
      <c r="C16" s="11">
        <v>2367</v>
      </c>
      <c r="D16" s="11">
        <v>2367</v>
      </c>
      <c r="E16" s="11">
        <v>35457</v>
      </c>
      <c r="F16" s="11">
        <v>33664</v>
      </c>
      <c r="G16" s="11">
        <v>33234</v>
      </c>
      <c r="H16" s="84">
        <f t="shared" si="2"/>
        <v>38457</v>
      </c>
      <c r="I16" s="11">
        <f t="shared" si="3"/>
        <v>36031</v>
      </c>
      <c r="J16" s="46">
        <f t="shared" si="4"/>
        <v>35601</v>
      </c>
    </row>
    <row r="17" spans="1:10" ht="15.75" customHeight="1">
      <c r="A17" s="610" t="s">
        <v>757</v>
      </c>
      <c r="B17" s="13">
        <v>6315</v>
      </c>
      <c r="C17" s="11">
        <v>30374</v>
      </c>
      <c r="D17" s="11">
        <v>30374</v>
      </c>
      <c r="E17" s="11">
        <v>483159</v>
      </c>
      <c r="F17" s="11">
        <v>445844</v>
      </c>
      <c r="G17" s="11">
        <v>443922</v>
      </c>
      <c r="H17" s="84">
        <f t="shared" si="2"/>
        <v>489474</v>
      </c>
      <c r="I17" s="11">
        <f t="shared" si="3"/>
        <v>476218</v>
      </c>
      <c r="J17" s="46">
        <f t="shared" si="4"/>
        <v>474296</v>
      </c>
    </row>
    <row r="18" spans="1:10" ht="15.75" customHeight="1">
      <c r="A18" s="610" t="s">
        <v>652</v>
      </c>
      <c r="B18" s="13">
        <v>21885</v>
      </c>
      <c r="C18" s="11">
        <v>63654</v>
      </c>
      <c r="D18" s="11">
        <v>57823</v>
      </c>
      <c r="E18" s="11">
        <v>411499</v>
      </c>
      <c r="F18" s="11">
        <v>408444</v>
      </c>
      <c r="G18" s="11">
        <v>413230</v>
      </c>
      <c r="H18" s="84">
        <f t="shared" si="2"/>
        <v>433384</v>
      </c>
      <c r="I18" s="11">
        <f t="shared" si="3"/>
        <v>472098</v>
      </c>
      <c r="J18" s="46">
        <f t="shared" si="4"/>
        <v>471053</v>
      </c>
    </row>
    <row r="19" spans="1:10" s="52" customFormat="1" ht="15" customHeight="1">
      <c r="A19" s="610" t="s">
        <v>653</v>
      </c>
      <c r="B19" s="13">
        <v>4700</v>
      </c>
      <c r="C19" s="11">
        <v>10965</v>
      </c>
      <c r="D19" s="11">
        <v>11036</v>
      </c>
      <c r="E19" s="11">
        <v>55709</v>
      </c>
      <c r="F19" s="11">
        <v>54756</v>
      </c>
      <c r="G19" s="11">
        <v>61433</v>
      </c>
      <c r="H19" s="84">
        <f t="shared" si="2"/>
        <v>60409</v>
      </c>
      <c r="I19" s="11">
        <f t="shared" si="3"/>
        <v>65721</v>
      </c>
      <c r="J19" s="46">
        <f t="shared" si="4"/>
        <v>72469</v>
      </c>
    </row>
    <row r="20" spans="1:10" s="52" customFormat="1" ht="15" customHeight="1">
      <c r="A20" s="610" t="s">
        <v>686</v>
      </c>
      <c r="B20" s="13">
        <v>900</v>
      </c>
      <c r="C20" s="11">
        <v>1744</v>
      </c>
      <c r="D20" s="11">
        <v>1744</v>
      </c>
      <c r="E20" s="11">
        <v>26402</v>
      </c>
      <c r="F20" s="11">
        <v>26803</v>
      </c>
      <c r="G20" s="11">
        <v>26934</v>
      </c>
      <c r="H20" s="84">
        <f t="shared" si="2"/>
        <v>27302</v>
      </c>
      <c r="I20" s="11">
        <f>SUM(C20,F20)</f>
        <v>28547</v>
      </c>
      <c r="J20" s="46">
        <f>SUM(D20,G20)</f>
        <v>28678</v>
      </c>
    </row>
    <row r="21" spans="1:10" ht="15.75" customHeight="1" thickBot="1">
      <c r="A21" s="610" t="s">
        <v>655</v>
      </c>
      <c r="B21" s="507">
        <v>100</v>
      </c>
      <c r="C21" s="508">
        <v>100</v>
      </c>
      <c r="D21" s="508">
        <v>156</v>
      </c>
      <c r="E21" s="508">
        <v>3795</v>
      </c>
      <c r="F21" s="508">
        <v>3795</v>
      </c>
      <c r="G21" s="508">
        <v>3611</v>
      </c>
      <c r="H21" s="84">
        <f t="shared" si="2"/>
        <v>3895</v>
      </c>
      <c r="I21" s="508">
        <f t="shared" si="3"/>
        <v>3895</v>
      </c>
      <c r="J21" s="509">
        <f t="shared" si="4"/>
        <v>3767</v>
      </c>
    </row>
    <row r="22" spans="1:10" ht="30" customHeight="1" thickBot="1">
      <c r="A22" s="626" t="s">
        <v>15</v>
      </c>
      <c r="B22" s="627">
        <f>SUM(B14:B21)</f>
        <v>95329</v>
      </c>
      <c r="C22" s="627">
        <f aca="true" t="shared" si="5" ref="C22:J22">SUM(C14:C21)</f>
        <v>166022</v>
      </c>
      <c r="D22" s="627">
        <f t="shared" si="5"/>
        <v>164689</v>
      </c>
      <c r="E22" s="627">
        <f t="shared" si="5"/>
        <v>1667534</v>
      </c>
      <c r="F22" s="627">
        <f t="shared" si="5"/>
        <v>1723930</v>
      </c>
      <c r="G22" s="627">
        <f t="shared" si="5"/>
        <v>1742605</v>
      </c>
      <c r="H22" s="627">
        <f t="shared" si="5"/>
        <v>1762863</v>
      </c>
      <c r="I22" s="627">
        <f t="shared" si="5"/>
        <v>1889952</v>
      </c>
      <c r="J22" s="675">
        <f t="shared" si="5"/>
        <v>1907294</v>
      </c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workbookViewId="0" topLeftCell="A7">
      <pane xSplit="2" ySplit="4" topLeftCell="F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Q27" sqref="Q27"/>
    </sheetView>
  </sheetViews>
  <sheetFormatPr defaultColWidth="9.140625" defaultRowHeight="12.75"/>
  <cols>
    <col min="1" max="1" width="10.140625" style="21" customWidth="1"/>
    <col min="2" max="2" width="0.13671875" style="0" hidden="1" customWidth="1"/>
    <col min="3" max="3" width="8.57421875" style="21" customWidth="1"/>
    <col min="4" max="4" width="7.57421875" style="21" bestFit="1" customWidth="1"/>
    <col min="5" max="6" width="7.8515625" style="21" bestFit="1" customWidth="1"/>
    <col min="7" max="8" width="6.7109375" style="21" bestFit="1" customWidth="1"/>
    <col min="9" max="10" width="6.28125" style="21" customWidth="1"/>
    <col min="11" max="11" width="6.57421875" style="21" bestFit="1" customWidth="1"/>
    <col min="12" max="14" width="5.7109375" style="21" bestFit="1" customWidth="1"/>
    <col min="15" max="15" width="4.8515625" style="21" bestFit="1" customWidth="1"/>
    <col min="16" max="17" width="5.7109375" style="21" bestFit="1" customWidth="1"/>
    <col min="18" max="19" width="5.57421875" style="21" customWidth="1"/>
    <col min="20" max="20" width="5.7109375" style="21" bestFit="1" customWidth="1"/>
    <col min="21" max="21" width="5.421875" style="21" bestFit="1" customWidth="1"/>
    <col min="22" max="23" width="7.8515625" style="21" bestFit="1" customWidth="1"/>
    <col min="24" max="24" width="7.57421875" style="21" customWidth="1"/>
  </cols>
  <sheetData>
    <row r="1" spans="1:25" ht="12.75">
      <c r="A1" s="16"/>
      <c r="B1" s="1"/>
      <c r="C1" s="16"/>
      <c r="D1" s="16"/>
      <c r="E1" s="16"/>
      <c r="F1" s="16"/>
      <c r="G1" s="16"/>
      <c r="H1" s="16"/>
      <c r="I1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5" t="s">
        <v>40</v>
      </c>
      <c r="W1" s="12"/>
      <c r="X1" s="45"/>
      <c r="Y1" s="1"/>
    </row>
    <row r="2" spans="1:25" ht="12.75">
      <c r="A2" s="16"/>
      <c r="B2" s="1"/>
      <c r="C2" s="16"/>
      <c r="D2" s="16"/>
      <c r="E2" s="16"/>
      <c r="F2" s="16"/>
      <c r="G2" s="16"/>
      <c r="H2" s="16"/>
      <c r="I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49" t="s">
        <v>751</v>
      </c>
      <c r="W2" s="48"/>
      <c r="X2" s="18"/>
      <c r="Y2" s="1"/>
    </row>
    <row r="3" spans="1:25" ht="12.75">
      <c r="A3" s="16"/>
      <c r="B3" s="1"/>
      <c r="C3" s="16"/>
      <c r="D3" s="16"/>
      <c r="E3" s="16"/>
      <c r="F3" s="16"/>
      <c r="G3" s="16"/>
      <c r="H3" s="16"/>
      <c r="I3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4"/>
      <c r="W3" s="2"/>
      <c r="X3" s="18"/>
      <c r="Y3" s="1"/>
    </row>
    <row r="4" spans="1:25" ht="19.5">
      <c r="A4" s="10" t="s">
        <v>17</v>
      </c>
      <c r="B4" s="1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"/>
    </row>
    <row r="5" spans="1:25" ht="19.5">
      <c r="A5" s="10" t="s">
        <v>750</v>
      </c>
      <c r="B5" s="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"/>
    </row>
    <row r="6" spans="1:25" ht="19.5">
      <c r="A6" s="19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</row>
    <row r="7" spans="1:25" ht="13.5" thickBot="1">
      <c r="A7" s="16"/>
      <c r="B7" s="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/>
      <c r="W7" s="20"/>
      <c r="X7" s="45" t="s">
        <v>0</v>
      </c>
      <c r="Y7" s="1"/>
    </row>
    <row r="8" spans="1:25" ht="16.5" customHeight="1">
      <c r="A8" s="23" t="s">
        <v>18</v>
      </c>
      <c r="B8" s="24" t="s">
        <v>19</v>
      </c>
      <c r="C8" s="25" t="s">
        <v>20</v>
      </c>
      <c r="D8" s="25"/>
      <c r="E8" s="25"/>
      <c r="F8" s="25" t="s">
        <v>21</v>
      </c>
      <c r="G8" s="25"/>
      <c r="H8" s="25"/>
      <c r="I8" s="682" t="s">
        <v>22</v>
      </c>
      <c r="J8" s="683"/>
      <c r="K8" s="684"/>
      <c r="L8" s="685" t="s">
        <v>23</v>
      </c>
      <c r="M8" s="686"/>
      <c r="N8" s="687"/>
      <c r="O8" s="682" t="s">
        <v>24</v>
      </c>
      <c r="P8" s="683"/>
      <c r="Q8" s="684"/>
      <c r="R8" s="682" t="s">
        <v>46</v>
      </c>
      <c r="S8" s="683"/>
      <c r="T8" s="684"/>
      <c r="U8" s="26" t="s">
        <v>25</v>
      </c>
      <c r="V8" s="25" t="s">
        <v>26</v>
      </c>
      <c r="W8" s="25"/>
      <c r="X8" s="27"/>
      <c r="Y8" s="1"/>
    </row>
    <row r="9" spans="1:25" ht="17.25" customHeight="1">
      <c r="A9" s="28" t="s">
        <v>27</v>
      </c>
      <c r="B9" s="29" t="s">
        <v>28</v>
      </c>
      <c r="C9" s="30" t="s">
        <v>3</v>
      </c>
      <c r="D9" s="30" t="s">
        <v>12</v>
      </c>
      <c r="E9" s="30" t="s">
        <v>13</v>
      </c>
      <c r="F9" s="30" t="s">
        <v>3</v>
      </c>
      <c r="G9" s="30" t="s">
        <v>12</v>
      </c>
      <c r="H9" s="30" t="s">
        <v>13</v>
      </c>
      <c r="I9" s="30" t="s">
        <v>3</v>
      </c>
      <c r="J9" s="30" t="s">
        <v>12</v>
      </c>
      <c r="K9" s="30" t="s">
        <v>13</v>
      </c>
      <c r="L9" s="30" t="s">
        <v>42</v>
      </c>
      <c r="M9" s="30" t="s">
        <v>41</v>
      </c>
      <c r="N9" s="30" t="s">
        <v>13</v>
      </c>
      <c r="O9" s="30" t="s">
        <v>42</v>
      </c>
      <c r="P9" s="30" t="s">
        <v>12</v>
      </c>
      <c r="Q9" s="30" t="s">
        <v>13</v>
      </c>
      <c r="R9" s="30" t="s">
        <v>42</v>
      </c>
      <c r="S9" s="30" t="s">
        <v>12</v>
      </c>
      <c r="T9" s="30" t="s">
        <v>13</v>
      </c>
      <c r="U9" s="30" t="s">
        <v>29</v>
      </c>
      <c r="V9" s="30" t="s">
        <v>3</v>
      </c>
      <c r="W9" s="30" t="s">
        <v>12</v>
      </c>
      <c r="X9" s="31" t="s">
        <v>13</v>
      </c>
      <c r="Y9" s="1"/>
    </row>
    <row r="10" spans="1:25" ht="15.75" customHeight="1" thickBot="1">
      <c r="A10" s="32"/>
      <c r="B10" s="33"/>
      <c r="C10" s="34" t="s">
        <v>16</v>
      </c>
      <c r="D10" s="34"/>
      <c r="E10" s="35"/>
      <c r="F10" s="34" t="s">
        <v>16</v>
      </c>
      <c r="G10" s="34"/>
      <c r="H10" s="35"/>
      <c r="I10" s="47" t="s">
        <v>16</v>
      </c>
      <c r="J10" s="34"/>
      <c r="K10" s="35"/>
      <c r="L10" s="688" t="s">
        <v>16</v>
      </c>
      <c r="M10" s="689"/>
      <c r="N10" s="59"/>
      <c r="O10" s="34" t="s">
        <v>16</v>
      </c>
      <c r="P10" s="34"/>
      <c r="Q10" s="35"/>
      <c r="R10" s="680" t="s">
        <v>43</v>
      </c>
      <c r="S10" s="681"/>
      <c r="T10" s="35"/>
      <c r="U10" s="35"/>
      <c r="V10" s="34" t="s">
        <v>16</v>
      </c>
      <c r="W10" s="34"/>
      <c r="X10" s="36"/>
      <c r="Y10" s="1"/>
    </row>
    <row r="11" spans="1:25" ht="15.75" customHeight="1" thickBot="1">
      <c r="A11" s="66" t="s">
        <v>759</v>
      </c>
      <c r="B11" s="65"/>
      <c r="C11" s="67">
        <v>84831</v>
      </c>
      <c r="D11" s="68">
        <v>83661</v>
      </c>
      <c r="E11" s="69">
        <v>83352</v>
      </c>
      <c r="F11" s="75">
        <v>28601</v>
      </c>
      <c r="G11" s="68">
        <v>26747</v>
      </c>
      <c r="H11" s="69">
        <v>26747</v>
      </c>
      <c r="I11" s="75">
        <v>178506</v>
      </c>
      <c r="J11" s="75">
        <v>158158</v>
      </c>
      <c r="K11" s="75">
        <v>158753</v>
      </c>
      <c r="L11" s="75"/>
      <c r="M11" s="76"/>
      <c r="N11" s="75"/>
      <c r="O11" s="75">
        <v>0</v>
      </c>
      <c r="P11" s="76">
        <v>1467</v>
      </c>
      <c r="Q11" s="75">
        <v>1010</v>
      </c>
      <c r="R11" s="75">
        <v>0</v>
      </c>
      <c r="S11" s="76">
        <v>0</v>
      </c>
      <c r="T11" s="75">
        <v>0</v>
      </c>
      <c r="U11" s="75">
        <v>296</v>
      </c>
      <c r="V11" s="75">
        <f>SUM(C11,F11,I11,L11,O11,R11)</f>
        <v>291938</v>
      </c>
      <c r="W11" s="75">
        <f>SUM(D11,G11,J11,M11,P11,S11)</f>
        <v>270033</v>
      </c>
      <c r="X11" s="77">
        <f>SUM(E11,H11,K11,N11,Q11,T11,U11)</f>
        <v>270158</v>
      </c>
      <c r="Y11" s="1"/>
    </row>
    <row r="12" spans="1:25" ht="15.75" customHeight="1">
      <c r="A12" s="629" t="s">
        <v>760</v>
      </c>
      <c r="B12" s="630"/>
      <c r="C12" s="631">
        <v>168849</v>
      </c>
      <c r="D12" s="632">
        <v>273774</v>
      </c>
      <c r="E12" s="633">
        <v>274082</v>
      </c>
      <c r="F12" s="634">
        <v>29073</v>
      </c>
      <c r="G12" s="632">
        <v>45207</v>
      </c>
      <c r="H12" s="633">
        <v>45205</v>
      </c>
      <c r="I12" s="634">
        <v>16676</v>
      </c>
      <c r="J12" s="634">
        <v>21161</v>
      </c>
      <c r="K12" s="634">
        <v>25784</v>
      </c>
      <c r="L12" s="634">
        <v>5040</v>
      </c>
      <c r="M12" s="635">
        <v>7493</v>
      </c>
      <c r="N12" s="634">
        <v>7493</v>
      </c>
      <c r="O12" s="634"/>
      <c r="P12" s="635"/>
      <c r="Q12" s="634"/>
      <c r="R12" s="634"/>
      <c r="S12" s="635"/>
      <c r="T12" s="634"/>
      <c r="U12" s="634">
        <v>4711</v>
      </c>
      <c r="V12" s="75">
        <f>SUM(C12,F12,I12,L12,O12,R12)</f>
        <v>219638</v>
      </c>
      <c r="W12" s="75">
        <f>SUM(D12,G12,J12,M12,P12,S12)</f>
        <v>347635</v>
      </c>
      <c r="X12" s="77">
        <f>SUM(E12,H12,K12,N12,Q12,T12,U12)</f>
        <v>357275</v>
      </c>
      <c r="Y12" s="1"/>
    </row>
    <row r="13" spans="1:25" ht="15.75" customHeight="1">
      <c r="A13" s="636" t="s">
        <v>761</v>
      </c>
      <c r="B13" s="637"/>
      <c r="C13" s="638">
        <f>SUM(C11:C12)</f>
        <v>253680</v>
      </c>
      <c r="D13" s="638">
        <f aca="true" t="shared" si="0" ref="D13:X13">SUM(D11:D12)</f>
        <v>357435</v>
      </c>
      <c r="E13" s="638">
        <f t="shared" si="0"/>
        <v>357434</v>
      </c>
      <c r="F13" s="638">
        <f t="shared" si="0"/>
        <v>57674</v>
      </c>
      <c r="G13" s="638">
        <f t="shared" si="0"/>
        <v>71954</v>
      </c>
      <c r="H13" s="638">
        <f t="shared" si="0"/>
        <v>71952</v>
      </c>
      <c r="I13" s="638">
        <f t="shared" si="0"/>
        <v>195182</v>
      </c>
      <c r="J13" s="638">
        <f t="shared" si="0"/>
        <v>179319</v>
      </c>
      <c r="K13" s="638">
        <f t="shared" si="0"/>
        <v>184537</v>
      </c>
      <c r="L13" s="638">
        <f t="shared" si="0"/>
        <v>5040</v>
      </c>
      <c r="M13" s="638">
        <f t="shared" si="0"/>
        <v>7493</v>
      </c>
      <c r="N13" s="638">
        <f t="shared" si="0"/>
        <v>7493</v>
      </c>
      <c r="O13" s="638">
        <f t="shared" si="0"/>
        <v>0</v>
      </c>
      <c r="P13" s="638">
        <f t="shared" si="0"/>
        <v>1467</v>
      </c>
      <c r="Q13" s="638">
        <f t="shared" si="0"/>
        <v>1010</v>
      </c>
      <c r="R13" s="638">
        <f t="shared" si="0"/>
        <v>0</v>
      </c>
      <c r="S13" s="638">
        <f t="shared" si="0"/>
        <v>0</v>
      </c>
      <c r="T13" s="638">
        <f t="shared" si="0"/>
        <v>0</v>
      </c>
      <c r="U13" s="638">
        <f t="shared" si="0"/>
        <v>5007</v>
      </c>
      <c r="V13" s="638">
        <f t="shared" si="0"/>
        <v>511576</v>
      </c>
      <c r="W13" s="638">
        <f t="shared" si="0"/>
        <v>617668</v>
      </c>
      <c r="X13" s="638">
        <f t="shared" si="0"/>
        <v>627433</v>
      </c>
      <c r="Y13" s="1"/>
    </row>
    <row r="14" spans="1:25" ht="18" customHeight="1">
      <c r="A14" s="54" t="s">
        <v>30</v>
      </c>
      <c r="B14" s="55">
        <v>63257</v>
      </c>
      <c r="C14" s="70">
        <v>129379</v>
      </c>
      <c r="D14" s="71">
        <v>121104</v>
      </c>
      <c r="E14" s="71">
        <v>121104</v>
      </c>
      <c r="F14" s="71">
        <v>42368</v>
      </c>
      <c r="G14" s="71">
        <v>38271</v>
      </c>
      <c r="H14" s="71">
        <v>38271</v>
      </c>
      <c r="I14" s="71">
        <v>26040</v>
      </c>
      <c r="J14" s="71">
        <v>28103</v>
      </c>
      <c r="K14" s="71">
        <v>27603</v>
      </c>
      <c r="L14" s="71">
        <v>579</v>
      </c>
      <c r="M14" s="71">
        <v>1822</v>
      </c>
      <c r="N14" s="71">
        <v>1894</v>
      </c>
      <c r="O14" s="71">
        <v>0</v>
      </c>
      <c r="P14" s="71">
        <v>474</v>
      </c>
      <c r="Q14" s="71">
        <v>449</v>
      </c>
      <c r="R14" s="71">
        <v>0</v>
      </c>
      <c r="S14" s="71">
        <v>0</v>
      </c>
      <c r="T14" s="71">
        <v>0</v>
      </c>
      <c r="U14" s="71">
        <v>19</v>
      </c>
      <c r="V14" s="71">
        <f>SUM(C14,F14,I14,L14,O14,R14)</f>
        <v>198366</v>
      </c>
      <c r="W14" s="71">
        <f>SUM(D14,G14,J14,M14,P14,S14)</f>
        <v>189774</v>
      </c>
      <c r="X14" s="72">
        <f>SUM(E14,H14,K14,N14,Q14,T14,U14)</f>
        <v>189340</v>
      </c>
      <c r="Y14" s="1"/>
    </row>
    <row r="15" spans="1:25" s="52" customFormat="1" ht="18" customHeight="1">
      <c r="A15" s="22" t="s">
        <v>47</v>
      </c>
      <c r="B15" s="56"/>
      <c r="C15" s="73">
        <v>26092</v>
      </c>
      <c r="D15" s="74">
        <v>24810</v>
      </c>
      <c r="E15" s="74">
        <v>24810</v>
      </c>
      <c r="F15" s="74">
        <v>8496</v>
      </c>
      <c r="G15" s="74">
        <v>7487</v>
      </c>
      <c r="H15" s="74">
        <v>7487</v>
      </c>
      <c r="I15" s="74">
        <v>3343</v>
      </c>
      <c r="J15" s="74">
        <v>2768</v>
      </c>
      <c r="K15" s="74">
        <v>2768</v>
      </c>
      <c r="L15" s="74">
        <v>526</v>
      </c>
      <c r="M15" s="74">
        <v>966</v>
      </c>
      <c r="N15" s="74">
        <v>477</v>
      </c>
      <c r="O15" s="74">
        <v>0</v>
      </c>
      <c r="P15" s="74">
        <v>0</v>
      </c>
      <c r="Q15" s="74"/>
      <c r="R15" s="74">
        <v>0</v>
      </c>
      <c r="S15" s="74">
        <v>0</v>
      </c>
      <c r="T15" s="74">
        <v>0</v>
      </c>
      <c r="U15" s="74">
        <v>-57</v>
      </c>
      <c r="V15" s="71">
        <f aca="true" t="shared" si="1" ref="V15:V20">SUM(C15,F15,I15,L15,O15,R15)</f>
        <v>38457</v>
      </c>
      <c r="W15" s="71">
        <f aca="true" t="shared" si="2" ref="W15:W20">SUM(D15,G15,J15,M15,P15,S15)</f>
        <v>36031</v>
      </c>
      <c r="X15" s="72">
        <f aca="true" t="shared" si="3" ref="X15:X20">SUM(E15,H15,K15,N15,Q15,T15,U15)</f>
        <v>35485</v>
      </c>
      <c r="Y15" s="57"/>
    </row>
    <row r="16" spans="1:25" ht="18" customHeight="1">
      <c r="A16" s="22" t="s">
        <v>45</v>
      </c>
      <c r="B16" s="58">
        <v>80055</v>
      </c>
      <c r="C16" s="73">
        <v>315170</v>
      </c>
      <c r="D16" s="74">
        <v>303711</v>
      </c>
      <c r="E16" s="74">
        <v>303711</v>
      </c>
      <c r="F16" s="74">
        <v>102979</v>
      </c>
      <c r="G16" s="74">
        <v>95195</v>
      </c>
      <c r="H16" s="74">
        <v>95195</v>
      </c>
      <c r="I16" s="74">
        <v>59406</v>
      </c>
      <c r="J16" s="74">
        <v>58322</v>
      </c>
      <c r="K16" s="74">
        <v>58072</v>
      </c>
      <c r="L16" s="74">
        <v>338</v>
      </c>
      <c r="M16" s="74">
        <v>10642</v>
      </c>
      <c r="N16" s="74">
        <v>8589</v>
      </c>
      <c r="O16" s="74">
        <v>0</v>
      </c>
      <c r="P16" s="74">
        <v>1508</v>
      </c>
      <c r="Q16" s="74">
        <v>1507</v>
      </c>
      <c r="R16" s="74">
        <v>11581</v>
      </c>
      <c r="S16" s="74">
        <v>6840</v>
      </c>
      <c r="T16" s="74">
        <v>6840</v>
      </c>
      <c r="U16" s="74">
        <v>-1313</v>
      </c>
      <c r="V16" s="71">
        <f t="shared" si="1"/>
        <v>489474</v>
      </c>
      <c r="W16" s="71">
        <f t="shared" si="2"/>
        <v>476218</v>
      </c>
      <c r="X16" s="72">
        <f t="shared" si="3"/>
        <v>472601</v>
      </c>
      <c r="Y16" s="1"/>
    </row>
    <row r="17" spans="1:25" ht="18" customHeight="1">
      <c r="A17" s="22" t="s">
        <v>687</v>
      </c>
      <c r="B17" s="58">
        <v>22253</v>
      </c>
      <c r="C17" s="73">
        <v>258771</v>
      </c>
      <c r="D17" s="74">
        <v>257621</v>
      </c>
      <c r="E17" s="74">
        <v>257621</v>
      </c>
      <c r="F17" s="74">
        <v>84538</v>
      </c>
      <c r="G17" s="74">
        <v>79110</v>
      </c>
      <c r="H17" s="74">
        <v>79110</v>
      </c>
      <c r="I17" s="74">
        <v>73729</v>
      </c>
      <c r="J17" s="74">
        <v>106497</v>
      </c>
      <c r="K17" s="74">
        <v>109791</v>
      </c>
      <c r="L17" s="74">
        <v>10165</v>
      </c>
      <c r="M17" s="74">
        <v>19012</v>
      </c>
      <c r="N17" s="74">
        <v>11855</v>
      </c>
      <c r="O17" s="74">
        <v>0</v>
      </c>
      <c r="P17" s="74">
        <v>2194</v>
      </c>
      <c r="Q17" s="74">
        <v>1781</v>
      </c>
      <c r="R17" s="74">
        <v>6181</v>
      </c>
      <c r="S17" s="74">
        <v>7664</v>
      </c>
      <c r="T17" s="74">
        <v>7664</v>
      </c>
      <c r="U17" s="74">
        <v>1733</v>
      </c>
      <c r="V17" s="71">
        <f t="shared" si="1"/>
        <v>433384</v>
      </c>
      <c r="W17" s="71">
        <f t="shared" si="2"/>
        <v>472098</v>
      </c>
      <c r="X17" s="72">
        <f t="shared" si="3"/>
        <v>469555</v>
      </c>
      <c r="Y17" s="1"/>
    </row>
    <row r="18" spans="1:25" s="52" customFormat="1" ht="18" customHeight="1">
      <c r="A18" s="22" t="s">
        <v>688</v>
      </c>
      <c r="B18" s="56">
        <v>12828</v>
      </c>
      <c r="C18" s="78">
        <v>23102</v>
      </c>
      <c r="D18" s="79">
        <v>22285</v>
      </c>
      <c r="E18" s="79">
        <v>22285</v>
      </c>
      <c r="F18" s="79">
        <v>7662</v>
      </c>
      <c r="G18" s="79">
        <v>7242</v>
      </c>
      <c r="H18" s="79">
        <v>7242</v>
      </c>
      <c r="I18" s="79">
        <v>24011</v>
      </c>
      <c r="J18" s="79">
        <v>29549</v>
      </c>
      <c r="K18" s="79">
        <v>29355</v>
      </c>
      <c r="L18" s="79">
        <v>0</v>
      </c>
      <c r="M18" s="79">
        <v>1011</v>
      </c>
      <c r="N18" s="79">
        <v>1011</v>
      </c>
      <c r="O18" s="79">
        <v>5634</v>
      </c>
      <c r="P18" s="79">
        <v>5634</v>
      </c>
      <c r="Q18" s="79">
        <v>5634</v>
      </c>
      <c r="R18" s="79">
        <v>0</v>
      </c>
      <c r="S18" s="79">
        <v>0</v>
      </c>
      <c r="T18" s="74">
        <v>0</v>
      </c>
      <c r="U18" s="74">
        <v>6620</v>
      </c>
      <c r="V18" s="71">
        <f t="shared" si="1"/>
        <v>60409</v>
      </c>
      <c r="W18" s="71">
        <f t="shared" si="2"/>
        <v>65721</v>
      </c>
      <c r="X18" s="72">
        <f t="shared" si="3"/>
        <v>72147</v>
      </c>
      <c r="Y18" s="57"/>
    </row>
    <row r="19" spans="1:25" s="52" customFormat="1" ht="18" customHeight="1">
      <c r="A19" s="22" t="s">
        <v>48</v>
      </c>
      <c r="B19" s="56"/>
      <c r="C19" s="78">
        <v>19596</v>
      </c>
      <c r="D19" s="79">
        <v>16188</v>
      </c>
      <c r="E19" s="79">
        <v>16188</v>
      </c>
      <c r="F19" s="79">
        <v>6303</v>
      </c>
      <c r="G19" s="79">
        <v>4925</v>
      </c>
      <c r="H19" s="79">
        <v>4925</v>
      </c>
      <c r="I19" s="79">
        <v>1403</v>
      </c>
      <c r="J19" s="79">
        <v>5314</v>
      </c>
      <c r="K19" s="79">
        <v>5287</v>
      </c>
      <c r="L19" s="79">
        <v>0</v>
      </c>
      <c r="M19" s="79">
        <v>2120</v>
      </c>
      <c r="N19" s="79">
        <v>2040</v>
      </c>
      <c r="O19" s="79">
        <v>0</v>
      </c>
      <c r="P19" s="79">
        <v>0</v>
      </c>
      <c r="Q19" s="79"/>
      <c r="R19" s="79">
        <v>0</v>
      </c>
      <c r="S19" s="79">
        <v>0</v>
      </c>
      <c r="T19" s="74">
        <v>0</v>
      </c>
      <c r="U19" s="74">
        <v>16</v>
      </c>
      <c r="V19" s="71">
        <f t="shared" si="1"/>
        <v>27302</v>
      </c>
      <c r="W19" s="71">
        <f t="shared" si="2"/>
        <v>28547</v>
      </c>
      <c r="X19" s="72">
        <f t="shared" si="3"/>
        <v>28456</v>
      </c>
      <c r="Y19" s="57"/>
    </row>
    <row r="20" spans="1:25" ht="18" customHeight="1" thickBot="1">
      <c r="A20" s="22" t="s">
        <v>689</v>
      </c>
      <c r="B20" s="58">
        <v>13708</v>
      </c>
      <c r="C20" s="73">
        <v>1548</v>
      </c>
      <c r="D20" s="74">
        <v>1548</v>
      </c>
      <c r="E20" s="74">
        <v>1777</v>
      </c>
      <c r="F20" s="74">
        <v>511</v>
      </c>
      <c r="G20" s="74">
        <v>511</v>
      </c>
      <c r="H20" s="74">
        <v>596</v>
      </c>
      <c r="I20" s="74">
        <v>1836</v>
      </c>
      <c r="J20" s="74">
        <v>1836</v>
      </c>
      <c r="K20" s="74">
        <v>1395</v>
      </c>
      <c r="L20" s="74">
        <v>0</v>
      </c>
      <c r="M20" s="74"/>
      <c r="N20" s="74"/>
      <c r="O20" s="74">
        <v>0</v>
      </c>
      <c r="P20" s="74"/>
      <c r="Q20" s="74"/>
      <c r="R20" s="74">
        <v>0</v>
      </c>
      <c r="S20" s="74">
        <v>0</v>
      </c>
      <c r="T20" s="74">
        <v>0</v>
      </c>
      <c r="U20" s="74">
        <v>-71</v>
      </c>
      <c r="V20" s="71">
        <f t="shared" si="1"/>
        <v>3895</v>
      </c>
      <c r="W20" s="71">
        <f t="shared" si="2"/>
        <v>3895</v>
      </c>
      <c r="X20" s="72">
        <f t="shared" si="3"/>
        <v>3697</v>
      </c>
      <c r="Y20" s="1"/>
    </row>
    <row r="21" spans="1:25" ht="21" customHeight="1" thickBot="1">
      <c r="A21" s="639" t="s">
        <v>690</v>
      </c>
      <c r="B21" s="640">
        <f>SUM(B14:B17,B20)</f>
        <v>179273</v>
      </c>
      <c r="C21" s="621">
        <f>SUM(C13:C20)</f>
        <v>1027338</v>
      </c>
      <c r="D21" s="621">
        <f aca="true" t="shared" si="4" ref="D21:X21">SUM(D13:D20)</f>
        <v>1104702</v>
      </c>
      <c r="E21" s="621">
        <f t="shared" si="4"/>
        <v>1104930</v>
      </c>
      <c r="F21" s="621">
        <f t="shared" si="4"/>
        <v>310531</v>
      </c>
      <c r="G21" s="621">
        <f t="shared" si="4"/>
        <v>304695</v>
      </c>
      <c r="H21" s="621">
        <f t="shared" si="4"/>
        <v>304778</v>
      </c>
      <c r="I21" s="621">
        <f t="shared" si="4"/>
        <v>384950</v>
      </c>
      <c r="J21" s="621">
        <f t="shared" si="4"/>
        <v>411708</v>
      </c>
      <c r="K21" s="621">
        <f t="shared" si="4"/>
        <v>418808</v>
      </c>
      <c r="L21" s="621">
        <f t="shared" si="4"/>
        <v>16648</v>
      </c>
      <c r="M21" s="621">
        <f t="shared" si="4"/>
        <v>43066</v>
      </c>
      <c r="N21" s="621">
        <f t="shared" si="4"/>
        <v>33359</v>
      </c>
      <c r="O21" s="621">
        <f t="shared" si="4"/>
        <v>5634</v>
      </c>
      <c r="P21" s="621">
        <f t="shared" si="4"/>
        <v>11277</v>
      </c>
      <c r="Q21" s="621">
        <f t="shared" si="4"/>
        <v>10381</v>
      </c>
      <c r="R21" s="621">
        <f t="shared" si="4"/>
        <v>17762</v>
      </c>
      <c r="S21" s="621">
        <f t="shared" si="4"/>
        <v>14504</v>
      </c>
      <c r="T21" s="621">
        <f t="shared" si="4"/>
        <v>14504</v>
      </c>
      <c r="U21" s="621">
        <f t="shared" si="4"/>
        <v>11954</v>
      </c>
      <c r="V21" s="621">
        <f t="shared" si="4"/>
        <v>1762863</v>
      </c>
      <c r="W21" s="621">
        <f t="shared" si="4"/>
        <v>1889952</v>
      </c>
      <c r="X21" s="622">
        <f t="shared" si="4"/>
        <v>1898714</v>
      </c>
      <c r="Y21" s="1"/>
    </row>
    <row r="22" spans="1:25" ht="12.75">
      <c r="A22" s="16"/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"/>
    </row>
  </sheetData>
  <mergeCells count="6">
    <mergeCell ref="R10:S10"/>
    <mergeCell ref="I8:K8"/>
    <mergeCell ref="L8:N8"/>
    <mergeCell ref="L10:M10"/>
    <mergeCell ref="O8:Q8"/>
    <mergeCell ref="R8:T8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C16">
      <selection activeCell="J28" sqref="J28"/>
    </sheetView>
  </sheetViews>
  <sheetFormatPr defaultColWidth="9.140625" defaultRowHeight="12.75"/>
  <cols>
    <col min="1" max="1" width="36.421875" style="199" customWidth="1"/>
    <col min="2" max="2" width="0" style="90" hidden="1" customWidth="1"/>
    <col min="3" max="3" width="6.140625" style="199" customWidth="1"/>
    <col min="4" max="4" width="6.28125" style="199" customWidth="1"/>
    <col min="5" max="5" width="6.140625" style="199" customWidth="1"/>
    <col min="6" max="6" width="8.421875" style="199" customWidth="1"/>
    <col min="7" max="9" width="6.00390625" style="199" customWidth="1"/>
    <col min="10" max="10" width="8.140625" style="199" customWidth="1"/>
    <col min="11" max="13" width="6.00390625" style="199" customWidth="1"/>
    <col min="14" max="14" width="8.7109375" style="199" customWidth="1"/>
    <col min="15" max="16" width="7.00390625" style="199" customWidth="1"/>
    <col min="17" max="17" width="8.140625" style="199" customWidth="1"/>
    <col min="18" max="18" width="8.7109375" style="90" customWidth="1"/>
    <col min="19" max="16384" width="9.140625" style="90" customWidth="1"/>
  </cols>
  <sheetData>
    <row r="1" spans="1:18" ht="13.5" customHeight="1">
      <c r="A1" s="693" t="s">
        <v>733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0" t="s">
        <v>129</v>
      </c>
      <c r="R1" s="690"/>
    </row>
    <row r="2" spans="1:18" ht="13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590" t="s">
        <v>734</v>
      </c>
    </row>
    <row r="3" spans="1:18" ht="16.5" customHeight="1" thickBot="1">
      <c r="A3" s="162"/>
      <c r="B3" s="94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616" t="s">
        <v>0</v>
      </c>
      <c r="R3" s="86"/>
    </row>
    <row r="4" spans="1:18" ht="12" customHeight="1">
      <c r="A4" s="164"/>
      <c r="B4" s="165" t="s">
        <v>19</v>
      </c>
      <c r="C4" s="691" t="s">
        <v>20</v>
      </c>
      <c r="D4" s="691"/>
      <c r="E4" s="691"/>
      <c r="F4" s="691"/>
      <c r="G4" s="691" t="s">
        <v>21</v>
      </c>
      <c r="H4" s="691"/>
      <c r="I4" s="691"/>
      <c r="J4" s="691"/>
      <c r="K4" s="691" t="s">
        <v>22</v>
      </c>
      <c r="L4" s="691"/>
      <c r="M4" s="691"/>
      <c r="N4" s="691"/>
      <c r="O4" s="691" t="s">
        <v>130</v>
      </c>
      <c r="P4" s="691"/>
      <c r="Q4" s="691"/>
      <c r="R4" s="166"/>
    </row>
    <row r="5" spans="1:18" ht="12" customHeight="1">
      <c r="A5" s="167" t="s">
        <v>131</v>
      </c>
      <c r="B5" s="168" t="s">
        <v>28</v>
      </c>
      <c r="C5" s="169" t="s">
        <v>3</v>
      </c>
      <c r="D5" s="169" t="s">
        <v>12</v>
      </c>
      <c r="E5" s="169" t="s">
        <v>13</v>
      </c>
      <c r="F5" s="170" t="s">
        <v>132</v>
      </c>
      <c r="G5" s="169" t="s">
        <v>3</v>
      </c>
      <c r="H5" s="169" t="s">
        <v>12</v>
      </c>
      <c r="I5" s="169" t="s">
        <v>13</v>
      </c>
      <c r="J5" s="170" t="s">
        <v>132</v>
      </c>
      <c r="K5" s="169" t="s">
        <v>3</v>
      </c>
      <c r="L5" s="169" t="s">
        <v>12</v>
      </c>
      <c r="M5" s="169" t="s">
        <v>13</v>
      </c>
      <c r="N5" s="170" t="s">
        <v>132</v>
      </c>
      <c r="O5" s="169" t="s">
        <v>3</v>
      </c>
      <c r="P5" s="169" t="s">
        <v>12</v>
      </c>
      <c r="Q5" s="169" t="s">
        <v>13</v>
      </c>
      <c r="R5" s="171" t="s">
        <v>133</v>
      </c>
    </row>
    <row r="6" spans="1:18" ht="12" customHeight="1" thickBot="1">
      <c r="A6" s="172"/>
      <c r="B6" s="173"/>
      <c r="C6" s="692" t="s">
        <v>16</v>
      </c>
      <c r="D6" s="692"/>
      <c r="E6" s="174"/>
      <c r="F6" s="174"/>
      <c r="G6" s="692" t="s">
        <v>16</v>
      </c>
      <c r="H6" s="692"/>
      <c r="I6" s="174"/>
      <c r="J6" s="174"/>
      <c r="K6" s="692" t="s">
        <v>16</v>
      </c>
      <c r="L6" s="692"/>
      <c r="M6" s="174"/>
      <c r="N6" s="174"/>
      <c r="O6" s="174"/>
      <c r="P6" s="174"/>
      <c r="Q6" s="174"/>
      <c r="R6" s="175"/>
    </row>
    <row r="7" spans="1:18" ht="12.75" customHeight="1">
      <c r="A7" s="176" t="s">
        <v>94</v>
      </c>
      <c r="B7" s="177"/>
      <c r="C7" s="178">
        <v>1047</v>
      </c>
      <c r="D7" s="178">
        <v>1047</v>
      </c>
      <c r="E7" s="178">
        <v>1037</v>
      </c>
      <c r="F7" s="179">
        <f>E7/D7</f>
        <v>0.9904489016236867</v>
      </c>
      <c r="G7" s="178">
        <v>357</v>
      </c>
      <c r="H7" s="178">
        <v>357</v>
      </c>
      <c r="I7" s="178">
        <v>333</v>
      </c>
      <c r="J7" s="529">
        <f>I7/H7</f>
        <v>0.9327731092436975</v>
      </c>
      <c r="K7" s="178">
        <v>54</v>
      </c>
      <c r="L7" s="178">
        <v>55</v>
      </c>
      <c r="M7" s="178">
        <v>57</v>
      </c>
      <c r="N7" s="179"/>
      <c r="O7" s="180">
        <f aca="true" t="shared" si="0" ref="O7:O15">SUM(C7,G7,K7)</f>
        <v>1458</v>
      </c>
      <c r="P7" s="180">
        <f aca="true" t="shared" si="1" ref="P7:P15">SUM(D7,H7,L7)</f>
        <v>1459</v>
      </c>
      <c r="Q7" s="180">
        <f aca="true" t="shared" si="2" ref="Q7:Q15">SUM(E7,I7,M7)</f>
        <v>1427</v>
      </c>
      <c r="R7" s="181">
        <f aca="true" t="shared" si="3" ref="R7:R14">Q7/P7</f>
        <v>0.978067169294037</v>
      </c>
    </row>
    <row r="8" spans="1:18" ht="11.25" customHeight="1">
      <c r="A8" s="182" t="s">
        <v>95</v>
      </c>
      <c r="B8" s="183"/>
      <c r="C8" s="184"/>
      <c r="D8" s="184"/>
      <c r="E8" s="184"/>
      <c r="F8" s="185"/>
      <c r="G8" s="184"/>
      <c r="H8" s="184"/>
      <c r="I8" s="184"/>
      <c r="J8" s="186"/>
      <c r="K8" s="184">
        <v>17100</v>
      </c>
      <c r="L8" s="184">
        <v>22538</v>
      </c>
      <c r="M8" s="184">
        <v>20093</v>
      </c>
      <c r="N8" s="186">
        <f aca="true" t="shared" si="4" ref="N8:N14">M8/L8</f>
        <v>0.8915165498269589</v>
      </c>
      <c r="O8" s="187">
        <f t="shared" si="0"/>
        <v>17100</v>
      </c>
      <c r="P8" s="187">
        <f t="shared" si="1"/>
        <v>22538</v>
      </c>
      <c r="Q8" s="187">
        <f t="shared" si="2"/>
        <v>20093</v>
      </c>
      <c r="R8" s="188">
        <f t="shared" si="3"/>
        <v>0.8915165498269589</v>
      </c>
    </row>
    <row r="9" spans="1:18" ht="11.25" customHeight="1">
      <c r="A9" s="182" t="s">
        <v>96</v>
      </c>
      <c r="B9" s="189"/>
      <c r="C9" s="184"/>
      <c r="D9" s="184">
        <v>1785</v>
      </c>
      <c r="E9" s="184"/>
      <c r="F9" s="185"/>
      <c r="G9" s="184"/>
      <c r="H9" s="184">
        <v>464</v>
      </c>
      <c r="I9" s="184"/>
      <c r="J9" s="530"/>
      <c r="K9" s="184">
        <v>10080</v>
      </c>
      <c r="L9" s="184">
        <v>15192</v>
      </c>
      <c r="M9" s="184">
        <v>10263</v>
      </c>
      <c r="N9" s="186"/>
      <c r="O9" s="187">
        <f t="shared" si="0"/>
        <v>10080</v>
      </c>
      <c r="P9" s="187">
        <f t="shared" si="1"/>
        <v>17441</v>
      </c>
      <c r="Q9" s="187">
        <f t="shared" si="2"/>
        <v>10263</v>
      </c>
      <c r="R9" s="188"/>
    </row>
    <row r="10" spans="1:18" ht="11.25" customHeight="1">
      <c r="A10" s="182" t="s">
        <v>97</v>
      </c>
      <c r="B10" s="189"/>
      <c r="C10" s="184"/>
      <c r="D10" s="184"/>
      <c r="E10" s="184"/>
      <c r="F10" s="185"/>
      <c r="G10" s="184"/>
      <c r="H10" s="184"/>
      <c r="I10" s="184"/>
      <c r="J10" s="183"/>
      <c r="K10" s="184">
        <v>17595</v>
      </c>
      <c r="L10" s="184">
        <v>18095</v>
      </c>
      <c r="M10" s="184">
        <v>11961</v>
      </c>
      <c r="N10" s="186">
        <f t="shared" si="4"/>
        <v>0.6610113290964355</v>
      </c>
      <c r="O10" s="187">
        <f t="shared" si="0"/>
        <v>17595</v>
      </c>
      <c r="P10" s="187">
        <f t="shared" si="1"/>
        <v>18095</v>
      </c>
      <c r="Q10" s="187">
        <f t="shared" si="2"/>
        <v>11961</v>
      </c>
      <c r="R10" s="188">
        <f t="shared" si="3"/>
        <v>0.6610113290964355</v>
      </c>
    </row>
    <row r="11" spans="1:18" ht="11.25" customHeight="1">
      <c r="A11" s="182" t="s">
        <v>98</v>
      </c>
      <c r="B11" s="189"/>
      <c r="C11" s="184">
        <v>30895</v>
      </c>
      <c r="D11" s="184">
        <v>29827</v>
      </c>
      <c r="E11" s="184">
        <v>28733</v>
      </c>
      <c r="F11" s="185">
        <f>E11/D11</f>
        <v>0.9633218225098066</v>
      </c>
      <c r="G11" s="184">
        <v>9529</v>
      </c>
      <c r="H11" s="184">
        <v>8759</v>
      </c>
      <c r="I11" s="184">
        <v>8476</v>
      </c>
      <c r="J11" s="186">
        <f>I11/H11</f>
        <v>0.9676903756136546</v>
      </c>
      <c r="K11" s="184"/>
      <c r="L11" s="184"/>
      <c r="M11" s="184"/>
      <c r="N11" s="186"/>
      <c r="O11" s="187">
        <f t="shared" si="0"/>
        <v>40424</v>
      </c>
      <c r="P11" s="187">
        <f t="shared" si="1"/>
        <v>38586</v>
      </c>
      <c r="Q11" s="187">
        <f t="shared" si="2"/>
        <v>37209</v>
      </c>
      <c r="R11" s="188">
        <f t="shared" si="3"/>
        <v>0.9643134815736277</v>
      </c>
    </row>
    <row r="12" spans="1:18" ht="12.75">
      <c r="A12" s="182" t="s">
        <v>134</v>
      </c>
      <c r="B12" s="189"/>
      <c r="C12" s="184">
        <v>152539</v>
      </c>
      <c r="D12" s="184">
        <v>146509</v>
      </c>
      <c r="E12" s="184">
        <v>147671</v>
      </c>
      <c r="F12" s="185">
        <f>E12/D12</f>
        <v>1.0079312533701001</v>
      </c>
      <c r="G12" s="184">
        <v>45204</v>
      </c>
      <c r="H12" s="184">
        <v>41848</v>
      </c>
      <c r="I12" s="184">
        <v>42390</v>
      </c>
      <c r="J12" s="186">
        <f>I12/H12</f>
        <v>1.0129516344867138</v>
      </c>
      <c r="K12" s="184">
        <v>128653</v>
      </c>
      <c r="L12" s="184">
        <v>146144</v>
      </c>
      <c r="M12" s="184">
        <v>107943</v>
      </c>
      <c r="N12" s="186">
        <f t="shared" si="4"/>
        <v>0.7386071272169915</v>
      </c>
      <c r="O12" s="187">
        <f t="shared" si="0"/>
        <v>326396</v>
      </c>
      <c r="P12" s="187">
        <f t="shared" si="1"/>
        <v>334501</v>
      </c>
      <c r="Q12" s="187">
        <f t="shared" si="2"/>
        <v>298004</v>
      </c>
      <c r="R12" s="188">
        <f t="shared" si="3"/>
        <v>0.8908912080980326</v>
      </c>
    </row>
    <row r="13" spans="1:18" ht="12.75">
      <c r="A13" s="182" t="s">
        <v>135</v>
      </c>
      <c r="B13" s="189"/>
      <c r="C13" s="184"/>
      <c r="D13" s="184"/>
      <c r="E13" s="184"/>
      <c r="F13" s="185"/>
      <c r="G13" s="184"/>
      <c r="H13" s="184"/>
      <c r="I13" s="184"/>
      <c r="J13" s="186"/>
      <c r="K13" s="184"/>
      <c r="L13" s="184"/>
      <c r="M13" s="184"/>
      <c r="N13" s="186"/>
      <c r="O13" s="187">
        <f t="shared" si="0"/>
        <v>0</v>
      </c>
      <c r="P13" s="187">
        <f t="shared" si="1"/>
        <v>0</v>
      </c>
      <c r="Q13" s="187">
        <f t="shared" si="2"/>
        <v>0</v>
      </c>
      <c r="R13" s="188"/>
    </row>
    <row r="14" spans="1:18" ht="12.75">
      <c r="A14" s="182" t="s">
        <v>100</v>
      </c>
      <c r="B14" s="189"/>
      <c r="C14" s="184">
        <v>407</v>
      </c>
      <c r="D14" s="184">
        <v>407</v>
      </c>
      <c r="E14" s="184">
        <v>339</v>
      </c>
      <c r="F14" s="185">
        <f>E14/D14</f>
        <v>0.8329238329238329</v>
      </c>
      <c r="G14" s="184">
        <v>45</v>
      </c>
      <c r="H14" s="184">
        <v>45</v>
      </c>
      <c r="I14" s="184">
        <v>37</v>
      </c>
      <c r="J14" s="186">
        <f>I14/H14</f>
        <v>0.8222222222222222</v>
      </c>
      <c r="K14" s="184">
        <v>812</v>
      </c>
      <c r="L14" s="184">
        <v>1366</v>
      </c>
      <c r="M14" s="184">
        <v>1096</v>
      </c>
      <c r="N14" s="186">
        <f t="shared" si="4"/>
        <v>0.8023426061493412</v>
      </c>
      <c r="O14" s="187">
        <f t="shared" si="0"/>
        <v>1264</v>
      </c>
      <c r="P14" s="187">
        <f t="shared" si="1"/>
        <v>1818</v>
      </c>
      <c r="Q14" s="187">
        <f t="shared" si="2"/>
        <v>1472</v>
      </c>
      <c r="R14" s="188">
        <f t="shared" si="3"/>
        <v>0.8096809680968097</v>
      </c>
    </row>
    <row r="15" spans="1:18" ht="12.75">
      <c r="A15" s="182" t="s">
        <v>101</v>
      </c>
      <c r="B15" s="189"/>
      <c r="C15" s="184"/>
      <c r="D15" s="184">
        <v>1029</v>
      </c>
      <c r="E15" s="184">
        <v>1025</v>
      </c>
      <c r="F15" s="185"/>
      <c r="G15" s="184"/>
      <c r="H15" s="184">
        <v>218</v>
      </c>
      <c r="I15" s="184">
        <v>200</v>
      </c>
      <c r="J15" s="186"/>
      <c r="K15" s="184"/>
      <c r="L15" s="184">
        <v>1013</v>
      </c>
      <c r="M15" s="184">
        <v>900</v>
      </c>
      <c r="N15" s="186"/>
      <c r="O15" s="187">
        <f t="shared" si="0"/>
        <v>0</v>
      </c>
      <c r="P15" s="187">
        <f t="shared" si="1"/>
        <v>2260</v>
      </c>
      <c r="Q15" s="187">
        <f t="shared" si="2"/>
        <v>2125</v>
      </c>
      <c r="R15" s="188"/>
    </row>
    <row r="16" spans="1:18" ht="12.75">
      <c r="A16" s="182" t="s">
        <v>103</v>
      </c>
      <c r="B16" s="189"/>
      <c r="C16" s="184"/>
      <c r="D16" s="184"/>
      <c r="E16" s="184"/>
      <c r="F16" s="185"/>
      <c r="G16" s="184"/>
      <c r="H16" s="184"/>
      <c r="I16" s="184"/>
      <c r="J16" s="183"/>
      <c r="K16" s="184"/>
      <c r="L16" s="184"/>
      <c r="M16" s="184"/>
      <c r="N16" s="183"/>
      <c r="O16" s="187"/>
      <c r="P16" s="187"/>
      <c r="Q16" s="187">
        <f>SUM(E16,I16,M16)</f>
        <v>0</v>
      </c>
      <c r="R16" s="190"/>
    </row>
    <row r="17" spans="1:18" ht="10.5" customHeight="1">
      <c r="A17" s="182" t="s">
        <v>104</v>
      </c>
      <c r="B17" s="189"/>
      <c r="C17" s="184"/>
      <c r="D17" s="184">
        <v>60</v>
      </c>
      <c r="E17" s="184">
        <v>60</v>
      </c>
      <c r="F17" s="185"/>
      <c r="G17" s="184"/>
      <c r="H17" s="184">
        <v>19</v>
      </c>
      <c r="I17" s="184">
        <v>35</v>
      </c>
      <c r="J17" s="183"/>
      <c r="K17" s="184">
        <v>1514</v>
      </c>
      <c r="L17" s="184">
        <v>1479</v>
      </c>
      <c r="M17" s="184">
        <v>1087</v>
      </c>
      <c r="N17" s="186">
        <f>M17/L17</f>
        <v>0.7349560513860717</v>
      </c>
      <c r="O17" s="187">
        <f>SUM(C17,G17,K17)</f>
        <v>1514</v>
      </c>
      <c r="P17" s="187">
        <f>SUM(D17,H17,L17)</f>
        <v>1558</v>
      </c>
      <c r="Q17" s="187">
        <f>SUM(E17,I17,M17)</f>
        <v>1182</v>
      </c>
      <c r="R17" s="188">
        <f>Q17/P17</f>
        <v>0.7586649550706034</v>
      </c>
    </row>
    <row r="18" spans="1:18" ht="11.25" customHeight="1">
      <c r="A18" s="182" t="s">
        <v>105</v>
      </c>
      <c r="B18" s="189"/>
      <c r="C18" s="184"/>
      <c r="D18" s="184"/>
      <c r="E18" s="184"/>
      <c r="F18" s="185"/>
      <c r="G18" s="184"/>
      <c r="H18" s="184"/>
      <c r="I18" s="184"/>
      <c r="J18" s="183"/>
      <c r="K18" s="184"/>
      <c r="L18" s="184"/>
      <c r="M18" s="184"/>
      <c r="N18" s="186"/>
      <c r="O18" s="187"/>
      <c r="P18" s="187"/>
      <c r="Q18" s="187"/>
      <c r="R18" s="190"/>
    </row>
    <row r="19" spans="1:18" ht="11.25" customHeight="1">
      <c r="A19" s="182" t="s">
        <v>106</v>
      </c>
      <c r="B19" s="189"/>
      <c r="C19" s="184">
        <v>4757</v>
      </c>
      <c r="D19" s="184">
        <v>4757</v>
      </c>
      <c r="E19" s="184">
        <v>5602</v>
      </c>
      <c r="F19" s="185">
        <f>E19/D19</f>
        <v>1.1776329619508092</v>
      </c>
      <c r="G19" s="184">
        <v>1650</v>
      </c>
      <c r="H19" s="184">
        <v>1650</v>
      </c>
      <c r="I19" s="184">
        <v>1852</v>
      </c>
      <c r="J19" s="186">
        <f>I19/H19</f>
        <v>1.1224242424242423</v>
      </c>
      <c r="K19" s="184">
        <v>2736</v>
      </c>
      <c r="L19" s="184">
        <v>4320</v>
      </c>
      <c r="M19" s="184">
        <v>9190</v>
      </c>
      <c r="N19" s="186">
        <f>M19/L19</f>
        <v>2.127314814814815</v>
      </c>
      <c r="O19" s="187">
        <f aca="true" t="shared" si="5" ref="O19:Q22">SUM(C19,G19,K19)</f>
        <v>9143</v>
      </c>
      <c r="P19" s="187">
        <f t="shared" si="5"/>
        <v>10727</v>
      </c>
      <c r="Q19" s="187">
        <f t="shared" si="5"/>
        <v>16644</v>
      </c>
      <c r="R19" s="188">
        <f>Q19/P19</f>
        <v>1.5515987694602404</v>
      </c>
    </row>
    <row r="20" spans="1:18" ht="11.25" customHeight="1">
      <c r="A20" s="182" t="s">
        <v>107</v>
      </c>
      <c r="B20" s="189"/>
      <c r="C20" s="184"/>
      <c r="D20" s="184"/>
      <c r="E20" s="184"/>
      <c r="F20" s="185"/>
      <c r="G20" s="184"/>
      <c r="H20" s="184"/>
      <c r="I20" s="184"/>
      <c r="J20" s="183"/>
      <c r="K20" s="184">
        <v>2580</v>
      </c>
      <c r="L20" s="184">
        <v>2618</v>
      </c>
      <c r="M20" s="184">
        <v>3331</v>
      </c>
      <c r="N20" s="186">
        <f>M20/L20</f>
        <v>1.2723453017570665</v>
      </c>
      <c r="O20" s="187">
        <f t="shared" si="5"/>
        <v>2580</v>
      </c>
      <c r="P20" s="187">
        <f t="shared" si="5"/>
        <v>2618</v>
      </c>
      <c r="Q20" s="187">
        <f t="shared" si="5"/>
        <v>3331</v>
      </c>
      <c r="R20" s="188">
        <f>Q20/P20</f>
        <v>1.2723453017570665</v>
      </c>
    </row>
    <row r="21" spans="1:18" ht="11.25" customHeight="1">
      <c r="A21" s="182" t="s">
        <v>108</v>
      </c>
      <c r="B21" s="189"/>
      <c r="C21" s="184"/>
      <c r="D21" s="184"/>
      <c r="E21" s="184"/>
      <c r="F21" s="185"/>
      <c r="G21" s="184"/>
      <c r="H21" s="184"/>
      <c r="I21" s="184"/>
      <c r="J21" s="183"/>
      <c r="K21" s="184">
        <v>26640</v>
      </c>
      <c r="L21" s="184">
        <v>26640</v>
      </c>
      <c r="M21" s="184">
        <v>25917</v>
      </c>
      <c r="N21" s="186">
        <f>M21/L21</f>
        <v>0.9728603603603604</v>
      </c>
      <c r="O21" s="187">
        <f t="shared" si="5"/>
        <v>26640</v>
      </c>
      <c r="P21" s="187">
        <f t="shared" si="5"/>
        <v>26640</v>
      </c>
      <c r="Q21" s="187">
        <f t="shared" si="5"/>
        <v>25917</v>
      </c>
      <c r="R21" s="188">
        <f>Q21/P21</f>
        <v>0.9728603603603604</v>
      </c>
    </row>
    <row r="22" spans="1:18" ht="12.75">
      <c r="A22" s="182" t="s">
        <v>109</v>
      </c>
      <c r="B22" s="189"/>
      <c r="C22" s="184"/>
      <c r="D22" s="184"/>
      <c r="E22" s="184"/>
      <c r="F22" s="185"/>
      <c r="G22" s="184"/>
      <c r="H22" s="184"/>
      <c r="I22" s="184"/>
      <c r="J22" s="183"/>
      <c r="K22" s="184"/>
      <c r="L22" s="184"/>
      <c r="M22" s="184"/>
      <c r="N22" s="186"/>
      <c r="O22" s="187">
        <f t="shared" si="5"/>
        <v>0</v>
      </c>
      <c r="P22" s="187">
        <f t="shared" si="5"/>
        <v>0</v>
      </c>
      <c r="Q22" s="187">
        <f t="shared" si="5"/>
        <v>0</v>
      </c>
      <c r="R22" s="190"/>
    </row>
    <row r="23" spans="1:18" ht="12.75">
      <c r="A23" s="182" t="s">
        <v>136</v>
      </c>
      <c r="B23" s="189"/>
      <c r="C23" s="184"/>
      <c r="D23" s="184"/>
      <c r="E23" s="184"/>
      <c r="F23" s="185"/>
      <c r="G23" s="184"/>
      <c r="H23" s="184"/>
      <c r="I23" s="184"/>
      <c r="J23" s="183"/>
      <c r="K23" s="184"/>
      <c r="L23" s="184"/>
      <c r="M23" s="184"/>
      <c r="N23" s="186"/>
      <c r="O23" s="187"/>
      <c r="P23" s="187"/>
      <c r="Q23" s="187"/>
      <c r="R23" s="190"/>
    </row>
    <row r="24" spans="1:18" ht="12.75">
      <c r="A24" s="182" t="s">
        <v>111</v>
      </c>
      <c r="B24" s="189"/>
      <c r="C24" s="184"/>
      <c r="D24" s="184"/>
      <c r="E24" s="184"/>
      <c r="F24" s="185"/>
      <c r="G24" s="184"/>
      <c r="H24" s="184"/>
      <c r="I24" s="184"/>
      <c r="J24" s="183"/>
      <c r="K24" s="184"/>
      <c r="L24" s="184"/>
      <c r="M24" s="184"/>
      <c r="N24" s="186"/>
      <c r="O24" s="187"/>
      <c r="P24" s="187"/>
      <c r="Q24" s="187"/>
      <c r="R24" s="190"/>
    </row>
    <row r="25" spans="1:18" ht="12.75">
      <c r="A25" s="182" t="s">
        <v>112</v>
      </c>
      <c r="B25" s="189"/>
      <c r="C25" s="184"/>
      <c r="D25" s="184"/>
      <c r="E25" s="184"/>
      <c r="F25" s="185"/>
      <c r="G25" s="184"/>
      <c r="H25" s="184"/>
      <c r="I25" s="184"/>
      <c r="J25" s="183"/>
      <c r="K25" s="184">
        <v>850</v>
      </c>
      <c r="L25" s="184">
        <v>2250</v>
      </c>
      <c r="M25" s="184">
        <v>2750</v>
      </c>
      <c r="N25" s="186">
        <f>M25/L25</f>
        <v>1.2222222222222223</v>
      </c>
      <c r="O25" s="187">
        <f aca="true" t="shared" si="6" ref="O25:O39">SUM(C25,G25,K25)</f>
        <v>850</v>
      </c>
      <c r="P25" s="187">
        <f aca="true" t="shared" si="7" ref="P25:P39">SUM(D25,H25,L25)</f>
        <v>2250</v>
      </c>
      <c r="Q25" s="187">
        <f aca="true" t="shared" si="8" ref="Q25:Q39">SUM(E25,I25,M25)</f>
        <v>2750</v>
      </c>
      <c r="R25" s="188">
        <f>Q25/P25</f>
        <v>1.2222222222222223</v>
      </c>
    </row>
    <row r="26" spans="1:18" ht="12.75">
      <c r="A26" s="182" t="s">
        <v>113</v>
      </c>
      <c r="B26" s="189"/>
      <c r="C26" s="184"/>
      <c r="D26" s="184">
        <v>636</v>
      </c>
      <c r="E26" s="184">
        <v>636</v>
      </c>
      <c r="F26" s="185"/>
      <c r="G26" s="184"/>
      <c r="H26" s="184">
        <v>73</v>
      </c>
      <c r="I26" s="184">
        <v>73</v>
      </c>
      <c r="J26" s="183"/>
      <c r="K26" s="184">
        <v>250</v>
      </c>
      <c r="L26" s="184">
        <v>854</v>
      </c>
      <c r="M26" s="184">
        <v>850</v>
      </c>
      <c r="N26" s="186">
        <f>M26/L26</f>
        <v>0.9953161592505855</v>
      </c>
      <c r="O26" s="187">
        <f t="shared" si="6"/>
        <v>250</v>
      </c>
      <c r="P26" s="187">
        <f t="shared" si="7"/>
        <v>1563</v>
      </c>
      <c r="Q26" s="187">
        <f t="shared" si="8"/>
        <v>1559</v>
      </c>
      <c r="R26" s="188">
        <f>Q26/P26</f>
        <v>0.9974408189379399</v>
      </c>
    </row>
    <row r="27" spans="1:18" ht="12.75">
      <c r="A27" s="182" t="s">
        <v>114</v>
      </c>
      <c r="B27" s="189"/>
      <c r="C27" s="184"/>
      <c r="D27" s="184"/>
      <c r="E27" s="184"/>
      <c r="F27" s="185"/>
      <c r="G27" s="184"/>
      <c r="H27" s="184"/>
      <c r="I27" s="184"/>
      <c r="J27" s="183"/>
      <c r="K27" s="184">
        <v>2405</v>
      </c>
      <c r="L27" s="184">
        <v>2492</v>
      </c>
      <c r="M27" s="184">
        <v>840</v>
      </c>
      <c r="N27" s="186">
        <f>M27/L27</f>
        <v>0.33707865168539325</v>
      </c>
      <c r="O27" s="187">
        <f t="shared" si="6"/>
        <v>2405</v>
      </c>
      <c r="P27" s="187">
        <f t="shared" si="7"/>
        <v>2492</v>
      </c>
      <c r="Q27" s="187">
        <f t="shared" si="8"/>
        <v>840</v>
      </c>
      <c r="R27" s="188">
        <f>Q27/P27</f>
        <v>0.33707865168539325</v>
      </c>
    </row>
    <row r="28" spans="1:18" ht="12.75">
      <c r="A28" s="182" t="s">
        <v>115</v>
      </c>
      <c r="B28" s="189"/>
      <c r="C28" s="184"/>
      <c r="D28" s="184"/>
      <c r="E28" s="184">
        <v>679</v>
      </c>
      <c r="F28" s="185"/>
      <c r="G28" s="184"/>
      <c r="H28" s="184"/>
      <c r="I28" s="184">
        <v>309</v>
      </c>
      <c r="J28" s="186"/>
      <c r="K28" s="184"/>
      <c r="L28" s="184">
        <v>8152</v>
      </c>
      <c r="M28" s="184">
        <v>8275</v>
      </c>
      <c r="N28" s="186">
        <f>M28/L28</f>
        <v>1.0150883218842002</v>
      </c>
      <c r="O28" s="187">
        <f t="shared" si="6"/>
        <v>0</v>
      </c>
      <c r="P28" s="187">
        <f t="shared" si="7"/>
        <v>8152</v>
      </c>
      <c r="Q28" s="187">
        <f t="shared" si="8"/>
        <v>9263</v>
      </c>
      <c r="R28" s="188">
        <f>Q28/P28</f>
        <v>1.1362855740922473</v>
      </c>
    </row>
    <row r="29" spans="1:18" ht="12.75">
      <c r="A29" s="182" t="s">
        <v>116</v>
      </c>
      <c r="B29" s="189"/>
      <c r="C29" s="184"/>
      <c r="D29" s="184"/>
      <c r="E29" s="184"/>
      <c r="F29" s="185"/>
      <c r="G29" s="184">
        <v>3480</v>
      </c>
      <c r="H29" s="184">
        <v>3480</v>
      </c>
      <c r="I29" s="184">
        <v>2948</v>
      </c>
      <c r="J29" s="186">
        <f>I29/H29</f>
        <v>0.8471264367816091</v>
      </c>
      <c r="K29" s="184"/>
      <c r="L29" s="184"/>
      <c r="M29" s="184"/>
      <c r="N29" s="186"/>
      <c r="O29" s="187">
        <f t="shared" si="6"/>
        <v>3480</v>
      </c>
      <c r="P29" s="187">
        <f t="shared" si="7"/>
        <v>3480</v>
      </c>
      <c r="Q29" s="187">
        <f t="shared" si="8"/>
        <v>2948</v>
      </c>
      <c r="R29" s="188">
        <f>Q29/P29</f>
        <v>0.8471264367816091</v>
      </c>
    </row>
    <row r="30" spans="1:18" ht="11.25" customHeight="1">
      <c r="A30" s="182" t="s">
        <v>117</v>
      </c>
      <c r="B30" s="189"/>
      <c r="C30" s="184"/>
      <c r="D30" s="184"/>
      <c r="E30" s="184"/>
      <c r="F30" s="185"/>
      <c r="G30" s="184"/>
      <c r="H30" s="184"/>
      <c r="I30" s="184"/>
      <c r="J30" s="183"/>
      <c r="K30" s="184"/>
      <c r="L30" s="184"/>
      <c r="M30" s="184"/>
      <c r="N30" s="186"/>
      <c r="O30" s="187">
        <f t="shared" si="6"/>
        <v>0</v>
      </c>
      <c r="P30" s="187">
        <f t="shared" si="7"/>
        <v>0</v>
      </c>
      <c r="Q30" s="187">
        <f t="shared" si="8"/>
        <v>0</v>
      </c>
      <c r="R30" s="190"/>
    </row>
    <row r="31" spans="1:18" ht="11.25" customHeight="1">
      <c r="A31" s="182" t="s">
        <v>118</v>
      </c>
      <c r="B31" s="189"/>
      <c r="C31" s="184"/>
      <c r="D31" s="184"/>
      <c r="E31" s="184"/>
      <c r="F31" s="185"/>
      <c r="G31" s="184"/>
      <c r="H31" s="184"/>
      <c r="I31" s="184"/>
      <c r="J31" s="183"/>
      <c r="K31" s="184"/>
      <c r="L31" s="184"/>
      <c r="M31" s="184"/>
      <c r="N31" s="186"/>
      <c r="O31" s="187">
        <f t="shared" si="6"/>
        <v>0</v>
      </c>
      <c r="P31" s="187">
        <f t="shared" si="7"/>
        <v>0</v>
      </c>
      <c r="Q31" s="187">
        <f t="shared" si="8"/>
        <v>0</v>
      </c>
      <c r="R31" s="190"/>
    </row>
    <row r="32" spans="1:18" ht="10.5" customHeight="1">
      <c r="A32" s="182" t="s">
        <v>119</v>
      </c>
      <c r="B32" s="189"/>
      <c r="C32" s="184"/>
      <c r="D32" s="184"/>
      <c r="E32" s="184"/>
      <c r="F32" s="185"/>
      <c r="G32" s="184"/>
      <c r="H32" s="184"/>
      <c r="I32" s="184"/>
      <c r="J32" s="183"/>
      <c r="K32" s="184"/>
      <c r="L32" s="184"/>
      <c r="M32" s="184">
        <v>549</v>
      </c>
      <c r="N32" s="186"/>
      <c r="O32" s="187">
        <f t="shared" si="6"/>
        <v>0</v>
      </c>
      <c r="P32" s="187">
        <f t="shared" si="7"/>
        <v>0</v>
      </c>
      <c r="Q32" s="187">
        <f t="shared" si="8"/>
        <v>549</v>
      </c>
      <c r="R32" s="190"/>
    </row>
    <row r="33" spans="1:18" ht="11.25" customHeight="1">
      <c r="A33" s="182" t="s">
        <v>120</v>
      </c>
      <c r="B33" s="189"/>
      <c r="C33" s="184"/>
      <c r="D33" s="184"/>
      <c r="E33" s="184"/>
      <c r="F33" s="185"/>
      <c r="G33" s="184"/>
      <c r="H33" s="184"/>
      <c r="I33" s="184"/>
      <c r="J33" s="183"/>
      <c r="K33" s="184"/>
      <c r="L33" s="184"/>
      <c r="M33" s="184"/>
      <c r="N33" s="186"/>
      <c r="O33" s="187">
        <f t="shared" si="6"/>
        <v>0</v>
      </c>
      <c r="P33" s="187">
        <f t="shared" si="7"/>
        <v>0</v>
      </c>
      <c r="Q33" s="187">
        <f t="shared" si="8"/>
        <v>0</v>
      </c>
      <c r="R33" s="190"/>
    </row>
    <row r="34" spans="1:18" ht="10.5" customHeight="1">
      <c r="A34" s="182" t="s">
        <v>121</v>
      </c>
      <c r="B34" s="189"/>
      <c r="C34" s="184"/>
      <c r="D34" s="184"/>
      <c r="E34" s="184"/>
      <c r="F34" s="185"/>
      <c r="G34" s="184"/>
      <c r="H34" s="184"/>
      <c r="I34" s="184"/>
      <c r="J34" s="183"/>
      <c r="K34" s="184">
        <v>20530</v>
      </c>
      <c r="L34" s="184">
        <v>20768</v>
      </c>
      <c r="M34" s="184">
        <v>23287</v>
      </c>
      <c r="N34" s="186">
        <f>M34/L34</f>
        <v>1.121292372881356</v>
      </c>
      <c r="O34" s="187">
        <f t="shared" si="6"/>
        <v>20530</v>
      </c>
      <c r="P34" s="187">
        <f t="shared" si="7"/>
        <v>20768</v>
      </c>
      <c r="Q34" s="187">
        <f t="shared" si="8"/>
        <v>23287</v>
      </c>
      <c r="R34" s="188">
        <f aca="true" t="shared" si="9" ref="R34:R40">Q34/P34</f>
        <v>1.121292372881356</v>
      </c>
    </row>
    <row r="35" spans="1:18" ht="10.5" customHeight="1">
      <c r="A35" s="182" t="s">
        <v>137</v>
      </c>
      <c r="B35" s="189"/>
      <c r="C35" s="184"/>
      <c r="D35" s="184"/>
      <c r="E35" s="184"/>
      <c r="F35" s="185"/>
      <c r="G35" s="184"/>
      <c r="H35" s="184"/>
      <c r="I35" s="184"/>
      <c r="J35" s="183"/>
      <c r="K35" s="184">
        <v>130715</v>
      </c>
      <c r="L35" s="184">
        <v>133775</v>
      </c>
      <c r="M35" s="184">
        <v>124243</v>
      </c>
      <c r="N35" s="186">
        <f>M35/L35</f>
        <v>0.9287460287796674</v>
      </c>
      <c r="O35" s="187">
        <f t="shared" si="6"/>
        <v>130715</v>
      </c>
      <c r="P35" s="187">
        <f t="shared" si="7"/>
        <v>133775</v>
      </c>
      <c r="Q35" s="187">
        <f t="shared" si="8"/>
        <v>124243</v>
      </c>
      <c r="R35" s="188">
        <f t="shared" si="9"/>
        <v>0.9287460287796674</v>
      </c>
    </row>
    <row r="36" spans="1:18" ht="10.5" customHeight="1">
      <c r="A36" s="182" t="s">
        <v>123</v>
      </c>
      <c r="B36" s="189"/>
      <c r="C36" s="184">
        <v>2030</v>
      </c>
      <c r="D36" s="184">
        <v>3469</v>
      </c>
      <c r="E36" s="184">
        <v>2105</v>
      </c>
      <c r="F36" s="185">
        <f>E36/D36</f>
        <v>0.6068031132891323</v>
      </c>
      <c r="G36" s="184">
        <v>331</v>
      </c>
      <c r="H36" s="184">
        <v>834</v>
      </c>
      <c r="I36" s="184">
        <v>439</v>
      </c>
      <c r="J36" s="186">
        <f>I36/H36</f>
        <v>0.526378896882494</v>
      </c>
      <c r="K36" s="184">
        <v>6895</v>
      </c>
      <c r="L36" s="184">
        <v>21965</v>
      </c>
      <c r="M36" s="184">
        <v>15348</v>
      </c>
      <c r="N36" s="186">
        <f>M36/L36</f>
        <v>0.6987480081948555</v>
      </c>
      <c r="O36" s="187">
        <f t="shared" si="6"/>
        <v>9256</v>
      </c>
      <c r="P36" s="187">
        <f t="shared" si="7"/>
        <v>26268</v>
      </c>
      <c r="Q36" s="187">
        <f t="shared" si="8"/>
        <v>17892</v>
      </c>
      <c r="R36" s="188">
        <f t="shared" si="9"/>
        <v>0.6811329374143444</v>
      </c>
    </row>
    <row r="37" spans="1:18" ht="12" customHeight="1">
      <c r="A37" s="182" t="s">
        <v>124</v>
      </c>
      <c r="B37" s="189"/>
      <c r="C37" s="184"/>
      <c r="D37" s="184"/>
      <c r="E37" s="184"/>
      <c r="F37" s="185"/>
      <c r="G37" s="184"/>
      <c r="H37" s="184"/>
      <c r="I37" s="184"/>
      <c r="J37" s="183"/>
      <c r="K37" s="184"/>
      <c r="L37" s="184"/>
      <c r="M37" s="184">
        <v>15</v>
      </c>
      <c r="N37" s="186"/>
      <c r="O37" s="187">
        <f t="shared" si="6"/>
        <v>0</v>
      </c>
      <c r="P37" s="187">
        <f t="shared" si="7"/>
        <v>0</v>
      </c>
      <c r="Q37" s="187">
        <f t="shared" si="8"/>
        <v>15</v>
      </c>
      <c r="R37" s="188"/>
    </row>
    <row r="38" spans="1:18" ht="11.25" customHeight="1">
      <c r="A38" s="182" t="s">
        <v>125</v>
      </c>
      <c r="B38" s="189"/>
      <c r="C38" s="184"/>
      <c r="D38" s="184"/>
      <c r="E38" s="184"/>
      <c r="F38" s="185"/>
      <c r="G38" s="184"/>
      <c r="H38" s="184"/>
      <c r="I38" s="184"/>
      <c r="J38" s="183"/>
      <c r="K38" s="184"/>
      <c r="L38" s="184">
        <v>462</v>
      </c>
      <c r="M38" s="184">
        <v>155</v>
      </c>
      <c r="N38" s="186"/>
      <c r="O38" s="187">
        <f t="shared" si="6"/>
        <v>0</v>
      </c>
      <c r="P38" s="187">
        <f t="shared" si="7"/>
        <v>462</v>
      </c>
      <c r="Q38" s="187">
        <f t="shared" si="8"/>
        <v>155</v>
      </c>
      <c r="R38" s="188"/>
    </row>
    <row r="39" spans="1:18" ht="11.25" customHeight="1">
      <c r="A39" s="182" t="s">
        <v>126</v>
      </c>
      <c r="B39" s="189"/>
      <c r="C39" s="184">
        <v>200</v>
      </c>
      <c r="D39" s="184">
        <v>200</v>
      </c>
      <c r="E39" s="184">
        <v>259</v>
      </c>
      <c r="F39" s="185">
        <v>0</v>
      </c>
      <c r="G39" s="184">
        <v>22</v>
      </c>
      <c r="H39" s="184">
        <v>22</v>
      </c>
      <c r="I39" s="184">
        <v>32</v>
      </c>
      <c r="J39" s="186">
        <f>I39/H39</f>
        <v>1.4545454545454546</v>
      </c>
      <c r="K39" s="184">
        <v>79</v>
      </c>
      <c r="L39" s="184">
        <v>82</v>
      </c>
      <c r="M39" s="184">
        <v>39</v>
      </c>
      <c r="N39" s="183"/>
      <c r="O39" s="187">
        <f t="shared" si="6"/>
        <v>301</v>
      </c>
      <c r="P39" s="187">
        <f t="shared" si="7"/>
        <v>304</v>
      </c>
      <c r="Q39" s="187">
        <f t="shared" si="8"/>
        <v>330</v>
      </c>
      <c r="R39" s="188">
        <f t="shared" si="9"/>
        <v>1.0855263157894737</v>
      </c>
    </row>
    <row r="40" spans="1:18" s="198" customFormat="1" ht="13.5" thickBot="1">
      <c r="A40" s="191" t="s">
        <v>15</v>
      </c>
      <c r="B40" s="192"/>
      <c r="C40" s="193">
        <f>SUM(C7:C39)</f>
        <v>191875</v>
      </c>
      <c r="D40" s="193">
        <f>SUM(D7:D39)</f>
        <v>189726</v>
      </c>
      <c r="E40" s="193">
        <f>SUM(E7:E39)</f>
        <v>188146</v>
      </c>
      <c r="F40" s="194">
        <f>E40/D40</f>
        <v>0.9916722009634947</v>
      </c>
      <c r="G40" s="193">
        <f>SUM(G7:G39)</f>
        <v>60618</v>
      </c>
      <c r="H40" s="193">
        <f>SUM(H7:H39)</f>
        <v>57769</v>
      </c>
      <c r="I40" s="193">
        <f>SUM(I7:I39)</f>
        <v>57124</v>
      </c>
      <c r="J40" s="195">
        <f>I40/H40</f>
        <v>0.9888348422164136</v>
      </c>
      <c r="K40" s="193">
        <f>SUM(K7:K39)</f>
        <v>369488</v>
      </c>
      <c r="L40" s="193">
        <f>SUM(L7:L39)</f>
        <v>430260</v>
      </c>
      <c r="M40" s="193">
        <f>SUM(M7:M39)</f>
        <v>368189</v>
      </c>
      <c r="N40" s="195">
        <f>M40/L40</f>
        <v>0.8557360665644029</v>
      </c>
      <c r="O40" s="196">
        <f>SUM(O7:O39)</f>
        <v>621981</v>
      </c>
      <c r="P40" s="196">
        <f>SUM(P7:P39)</f>
        <v>677755</v>
      </c>
      <c r="Q40" s="196">
        <f>SUM(Q7:Q39)</f>
        <v>613459</v>
      </c>
      <c r="R40" s="197">
        <f t="shared" si="9"/>
        <v>0.9051338610559863</v>
      </c>
    </row>
  </sheetData>
  <mergeCells count="9">
    <mergeCell ref="C6:D6"/>
    <mergeCell ref="G6:H6"/>
    <mergeCell ref="K6:L6"/>
    <mergeCell ref="A1:P1"/>
    <mergeCell ref="Q1:R1"/>
    <mergeCell ref="C4:F4"/>
    <mergeCell ref="G4:J4"/>
    <mergeCell ref="K4:N4"/>
    <mergeCell ref="O4:Q4"/>
  </mergeCells>
  <printOptions horizontalCentered="1" verticalCentered="1"/>
  <pageMargins left="0" right="0" top="0.8" bottom="0.58" header="0.5118055555555556" footer="0.5118055555555556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pane xSplit="1" ySplit="7" topLeftCell="C26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E32" sqref="E32"/>
    </sheetView>
  </sheetViews>
  <sheetFormatPr defaultColWidth="9.140625" defaultRowHeight="12.75"/>
  <cols>
    <col min="1" max="1" width="39.7109375" style="90" customWidth="1"/>
    <col min="2" max="2" width="14.00390625" style="98" customWidth="1"/>
    <col min="3" max="3" width="12.00390625" style="98" customWidth="1"/>
    <col min="4" max="4" width="12.7109375" style="98" customWidth="1"/>
    <col min="5" max="5" width="13.8515625" style="130" bestFit="1" customWidth="1"/>
    <col min="6" max="6" width="12.28125" style="98" customWidth="1"/>
    <col min="7" max="7" width="12.00390625" style="98" customWidth="1"/>
    <col min="8" max="8" width="11.8515625" style="98" customWidth="1"/>
    <col min="9" max="9" width="14.57421875" style="130" bestFit="1" customWidth="1"/>
    <col min="10" max="16384" width="9.140625" style="90" customWidth="1"/>
  </cols>
  <sheetData>
    <row r="1" spans="7:9" ht="10.5" customHeight="1">
      <c r="G1" s="90"/>
      <c r="H1" s="131"/>
      <c r="I1" s="91" t="s">
        <v>774</v>
      </c>
    </row>
    <row r="2" spans="1:9" ht="19.5">
      <c r="A2" s="676" t="s">
        <v>773</v>
      </c>
      <c r="B2" s="676"/>
      <c r="C2" s="676"/>
      <c r="D2" s="676"/>
      <c r="E2" s="676"/>
      <c r="F2" s="676"/>
      <c r="G2" s="676"/>
      <c r="H2" s="676"/>
      <c r="I2" s="676"/>
    </row>
    <row r="3" spans="1:9" ht="9.75" customHeight="1">
      <c r="A3" s="86"/>
      <c r="B3" s="89"/>
      <c r="C3" s="89"/>
      <c r="D3" s="89"/>
      <c r="E3" s="88"/>
      <c r="F3" s="89"/>
      <c r="G3" s="89"/>
      <c r="H3" s="89"/>
      <c r="I3" s="99" t="s">
        <v>0</v>
      </c>
    </row>
    <row r="4" spans="1:9" ht="12.75" customHeight="1">
      <c r="A4" s="132"/>
      <c r="B4" s="694" t="s">
        <v>91</v>
      </c>
      <c r="C4" s="694"/>
      <c r="D4" s="694"/>
      <c r="E4" s="694"/>
      <c r="F4" s="695" t="s">
        <v>92</v>
      </c>
      <c r="G4" s="695"/>
      <c r="H4" s="695"/>
      <c r="I4" s="695"/>
    </row>
    <row r="5" spans="1:9" ht="12.75" customHeight="1">
      <c r="A5" s="133" t="s">
        <v>1</v>
      </c>
      <c r="B5" s="134" t="s">
        <v>3</v>
      </c>
      <c r="C5" s="135" t="s">
        <v>12</v>
      </c>
      <c r="D5" s="135" t="s">
        <v>13</v>
      </c>
      <c r="E5" s="136" t="s">
        <v>13</v>
      </c>
      <c r="F5" s="135" t="s">
        <v>3</v>
      </c>
      <c r="G5" s="135" t="s">
        <v>12</v>
      </c>
      <c r="H5" s="135" t="s">
        <v>13</v>
      </c>
      <c r="I5" s="137" t="s">
        <v>13</v>
      </c>
    </row>
    <row r="6" spans="1:9" ht="12.75" customHeight="1" thickBot="1">
      <c r="A6" s="138"/>
      <c r="B6" s="696" t="s">
        <v>16</v>
      </c>
      <c r="C6" s="696"/>
      <c r="D6" s="139"/>
      <c r="E6" s="140" t="s">
        <v>58</v>
      </c>
      <c r="F6" s="697" t="s">
        <v>93</v>
      </c>
      <c r="G6" s="697"/>
      <c r="H6" s="139"/>
      <c r="I6" s="141" t="s">
        <v>58</v>
      </c>
    </row>
    <row r="7" spans="1:9" s="148" customFormat="1" ht="12.75" customHeight="1">
      <c r="A7" s="142" t="s">
        <v>94</v>
      </c>
      <c r="B7" s="143">
        <v>719</v>
      </c>
      <c r="C7" s="144">
        <v>719</v>
      </c>
      <c r="D7" s="145">
        <v>1050</v>
      </c>
      <c r="E7" s="146">
        <f>D7/C7</f>
        <v>1.4603616133518775</v>
      </c>
      <c r="F7" s="144">
        <v>1458</v>
      </c>
      <c r="G7" s="145">
        <v>1459</v>
      </c>
      <c r="H7" s="145">
        <v>1427</v>
      </c>
      <c r="I7" s="147">
        <f>H7/G7</f>
        <v>0.978067169294037</v>
      </c>
    </row>
    <row r="8" spans="1:9" ht="12.75" customHeight="1">
      <c r="A8" s="149" t="s">
        <v>95</v>
      </c>
      <c r="B8" s="150">
        <v>25618</v>
      </c>
      <c r="C8" s="151"/>
      <c r="D8" s="151"/>
      <c r="E8" s="531"/>
      <c r="F8" s="151">
        <v>51900</v>
      </c>
      <c r="G8" s="151">
        <v>62440</v>
      </c>
      <c r="H8" s="151">
        <v>59816</v>
      </c>
      <c r="I8" s="533">
        <f aca="true" t="shared" si="0" ref="I8:I42">H8/G8</f>
        <v>0.9579756566303651</v>
      </c>
    </row>
    <row r="9" spans="1:9" ht="12.75" customHeight="1">
      <c r="A9" s="149" t="s">
        <v>96</v>
      </c>
      <c r="B9" s="150">
        <v>248</v>
      </c>
      <c r="C9" s="151">
        <v>51923</v>
      </c>
      <c r="D9" s="151">
        <v>28629</v>
      </c>
      <c r="E9" s="531">
        <f aca="true" t="shared" si="1" ref="E9:E42">D9/C9</f>
        <v>0.5513741501839262</v>
      </c>
      <c r="F9" s="151">
        <v>20080</v>
      </c>
      <c r="G9" s="151">
        <v>69876</v>
      </c>
      <c r="H9" s="151">
        <v>13284</v>
      </c>
      <c r="I9" s="533">
        <f t="shared" si="0"/>
        <v>0.1901081916537867</v>
      </c>
    </row>
    <row r="10" spans="1:9" ht="12.75" customHeight="1">
      <c r="A10" s="149" t="s">
        <v>97</v>
      </c>
      <c r="B10" s="150">
        <v>9055</v>
      </c>
      <c r="C10" s="151">
        <v>9055</v>
      </c>
      <c r="D10" s="151">
        <v>8815</v>
      </c>
      <c r="E10" s="531">
        <f t="shared" si="1"/>
        <v>0.9734953064605191</v>
      </c>
      <c r="F10" s="151">
        <v>17595</v>
      </c>
      <c r="G10" s="151">
        <v>18095</v>
      </c>
      <c r="H10" s="151">
        <v>12176</v>
      </c>
      <c r="I10" s="533">
        <f t="shared" si="0"/>
        <v>0.6728930643824261</v>
      </c>
    </row>
    <row r="11" spans="1:9" ht="12.75" customHeight="1">
      <c r="A11" s="149" t="s">
        <v>98</v>
      </c>
      <c r="B11" s="150"/>
      <c r="C11" s="151"/>
      <c r="D11" s="151"/>
      <c r="E11" s="531"/>
      <c r="F11" s="151">
        <v>40424</v>
      </c>
      <c r="G11" s="151">
        <v>38586</v>
      </c>
      <c r="H11" s="151">
        <v>37210</v>
      </c>
      <c r="I11" s="533">
        <f t="shared" si="0"/>
        <v>0.9643393977090137</v>
      </c>
    </row>
    <row r="12" spans="1:9" ht="12.75" customHeight="1">
      <c r="A12" s="149" t="s">
        <v>99</v>
      </c>
      <c r="B12" s="150">
        <v>560093</v>
      </c>
      <c r="C12" s="151">
        <v>465968</v>
      </c>
      <c r="D12" s="151">
        <v>237174</v>
      </c>
      <c r="E12" s="531">
        <f t="shared" si="1"/>
        <v>0.508992033787728</v>
      </c>
      <c r="F12" s="151">
        <v>590957</v>
      </c>
      <c r="G12" s="151">
        <v>418570</v>
      </c>
      <c r="H12" s="151">
        <v>475671</v>
      </c>
      <c r="I12" s="533">
        <f t="shared" si="0"/>
        <v>1.1364192369257233</v>
      </c>
    </row>
    <row r="13" spans="1:9" ht="12.75" customHeight="1">
      <c r="A13" s="149" t="s">
        <v>100</v>
      </c>
      <c r="B13" s="150"/>
      <c r="C13" s="151"/>
      <c r="D13" s="151"/>
      <c r="E13" s="531"/>
      <c r="F13" s="151">
        <v>3397</v>
      </c>
      <c r="G13" s="151">
        <v>3951</v>
      </c>
      <c r="H13" s="151">
        <v>3643</v>
      </c>
      <c r="I13" s="533">
        <f t="shared" si="0"/>
        <v>0.9220450518855986</v>
      </c>
    </row>
    <row r="14" spans="1:9" ht="12.75" customHeight="1">
      <c r="A14" s="149" t="s">
        <v>101</v>
      </c>
      <c r="B14" s="150"/>
      <c r="C14" s="151">
        <v>2260</v>
      </c>
      <c r="D14" s="151">
        <v>2260</v>
      </c>
      <c r="E14" s="531">
        <f t="shared" si="1"/>
        <v>1</v>
      </c>
      <c r="F14" s="151"/>
      <c r="G14" s="151">
        <v>2260</v>
      </c>
      <c r="H14" s="151">
        <v>2125</v>
      </c>
      <c r="I14" s="533">
        <f t="shared" si="0"/>
        <v>0.9402654867256637</v>
      </c>
    </row>
    <row r="15" spans="1:9" ht="12.75" customHeight="1">
      <c r="A15" s="149" t="s">
        <v>102</v>
      </c>
      <c r="B15" s="150"/>
      <c r="C15" s="151"/>
      <c r="D15" s="151"/>
      <c r="E15" s="531"/>
      <c r="F15" s="151"/>
      <c r="G15" s="151"/>
      <c r="H15" s="151"/>
      <c r="I15" s="533"/>
    </row>
    <row r="16" spans="1:9" ht="12.75" customHeight="1">
      <c r="A16" s="149" t="s">
        <v>103</v>
      </c>
      <c r="B16" s="150"/>
      <c r="C16" s="151"/>
      <c r="D16" s="151"/>
      <c r="E16" s="531"/>
      <c r="F16" s="151"/>
      <c r="G16" s="151"/>
      <c r="H16" s="151"/>
      <c r="I16" s="533"/>
    </row>
    <row r="17" spans="1:9" ht="12.75" customHeight="1">
      <c r="A17" s="149" t="s">
        <v>104</v>
      </c>
      <c r="B17" s="150">
        <v>1033</v>
      </c>
      <c r="C17" s="151">
        <v>1033</v>
      </c>
      <c r="D17" s="151">
        <v>1012</v>
      </c>
      <c r="E17" s="531">
        <f t="shared" si="1"/>
        <v>0.9796708615682478</v>
      </c>
      <c r="F17" s="151">
        <v>1514</v>
      </c>
      <c r="G17" s="151">
        <v>1558</v>
      </c>
      <c r="H17" s="151">
        <v>1182</v>
      </c>
      <c r="I17" s="533">
        <f t="shared" si="0"/>
        <v>0.7586649550706034</v>
      </c>
    </row>
    <row r="18" spans="1:9" ht="12.75" customHeight="1">
      <c r="A18" s="149" t="s">
        <v>105</v>
      </c>
      <c r="B18" s="150"/>
      <c r="C18" s="151"/>
      <c r="D18" s="151"/>
      <c r="E18" s="531"/>
      <c r="F18" s="151"/>
      <c r="G18" s="151"/>
      <c r="H18" s="151"/>
      <c r="I18" s="533"/>
    </row>
    <row r="19" spans="1:9" ht="12.75" customHeight="1">
      <c r="A19" s="149" t="s">
        <v>106</v>
      </c>
      <c r="B19" s="150">
        <v>80022</v>
      </c>
      <c r="C19" s="151">
        <v>90526</v>
      </c>
      <c r="D19" s="151">
        <v>10364</v>
      </c>
      <c r="E19" s="531">
        <f t="shared" si="1"/>
        <v>0.11448644588295076</v>
      </c>
      <c r="F19" s="151">
        <v>216223</v>
      </c>
      <c r="G19" s="151">
        <v>237773</v>
      </c>
      <c r="H19" s="151">
        <v>58227</v>
      </c>
      <c r="I19" s="533">
        <f t="shared" si="0"/>
        <v>0.244884827125031</v>
      </c>
    </row>
    <row r="20" spans="1:9" ht="12.75" customHeight="1">
      <c r="A20" s="149" t="s">
        <v>107</v>
      </c>
      <c r="B20" s="150"/>
      <c r="C20" s="151"/>
      <c r="D20" s="151"/>
      <c r="E20" s="531"/>
      <c r="F20" s="151">
        <v>2580</v>
      </c>
      <c r="G20" s="151">
        <v>2618</v>
      </c>
      <c r="H20" s="151">
        <v>3331</v>
      </c>
      <c r="I20" s="533">
        <f t="shared" si="0"/>
        <v>1.2723453017570665</v>
      </c>
    </row>
    <row r="21" spans="1:9" ht="12.75" customHeight="1">
      <c r="A21" s="149" t="s">
        <v>108</v>
      </c>
      <c r="B21" s="150"/>
      <c r="C21" s="151"/>
      <c r="D21" s="151"/>
      <c r="E21" s="531"/>
      <c r="F21" s="151">
        <v>27640</v>
      </c>
      <c r="G21" s="151">
        <v>27640</v>
      </c>
      <c r="H21" s="151">
        <v>25917</v>
      </c>
      <c r="I21" s="533">
        <f t="shared" si="0"/>
        <v>0.9376628075253256</v>
      </c>
    </row>
    <row r="22" spans="1:9" ht="12.75" customHeight="1">
      <c r="A22" s="149" t="s">
        <v>109</v>
      </c>
      <c r="B22" s="150"/>
      <c r="C22" s="151"/>
      <c r="D22" s="151"/>
      <c r="E22" s="531"/>
      <c r="F22" s="151">
        <v>1667534</v>
      </c>
      <c r="G22" s="151">
        <v>1723930</v>
      </c>
      <c r="H22" s="151">
        <v>1742605</v>
      </c>
      <c r="I22" s="533">
        <f t="shared" si="0"/>
        <v>1.0108328064364562</v>
      </c>
    </row>
    <row r="23" spans="1:9" ht="12.75" customHeight="1">
      <c r="A23" s="149" t="s">
        <v>110</v>
      </c>
      <c r="B23" s="150">
        <v>2153843</v>
      </c>
      <c r="C23" s="151">
        <v>2403926</v>
      </c>
      <c r="D23" s="151">
        <v>2414249</v>
      </c>
      <c r="E23" s="531">
        <f t="shared" si="1"/>
        <v>1.0042942253630103</v>
      </c>
      <c r="F23" s="151"/>
      <c r="G23" s="151"/>
      <c r="H23" s="151"/>
      <c r="I23" s="533"/>
    </row>
    <row r="24" spans="1:9" ht="12.75" customHeight="1">
      <c r="A24" s="149" t="s">
        <v>111</v>
      </c>
      <c r="B24" s="150">
        <v>21670</v>
      </c>
      <c r="C24" s="151">
        <v>21670</v>
      </c>
      <c r="D24" s="151">
        <v>21670</v>
      </c>
      <c r="E24" s="531">
        <f t="shared" si="1"/>
        <v>1</v>
      </c>
      <c r="F24" s="151"/>
      <c r="G24" s="151">
        <v>158085</v>
      </c>
      <c r="H24" s="151"/>
      <c r="I24" s="533"/>
    </row>
    <row r="25" spans="1:9" ht="12.75" customHeight="1">
      <c r="A25" s="149" t="s">
        <v>112</v>
      </c>
      <c r="B25" s="150">
        <v>104922</v>
      </c>
      <c r="C25" s="151">
        <v>55732</v>
      </c>
      <c r="D25" s="151">
        <v>58254</v>
      </c>
      <c r="E25" s="531">
        <f t="shared" si="1"/>
        <v>1.04525227876265</v>
      </c>
      <c r="F25" s="151">
        <v>12924</v>
      </c>
      <c r="G25" s="151">
        <v>59131</v>
      </c>
      <c r="H25" s="151">
        <v>62480</v>
      </c>
      <c r="I25" s="533">
        <f t="shared" si="0"/>
        <v>1.0566369586173074</v>
      </c>
    </row>
    <row r="26" spans="1:9" ht="12.75" customHeight="1">
      <c r="A26" s="149" t="s">
        <v>113</v>
      </c>
      <c r="B26" s="150">
        <v>800</v>
      </c>
      <c r="C26" s="151">
        <v>2090</v>
      </c>
      <c r="D26" s="151">
        <v>1896</v>
      </c>
      <c r="E26" s="531">
        <f t="shared" si="1"/>
        <v>0.907177033492823</v>
      </c>
      <c r="F26" s="151">
        <v>16433</v>
      </c>
      <c r="G26" s="151">
        <v>17746</v>
      </c>
      <c r="H26" s="151">
        <v>15712</v>
      </c>
      <c r="I26" s="533">
        <f t="shared" si="0"/>
        <v>0.8853826214358165</v>
      </c>
    </row>
    <row r="27" spans="1:9" ht="12.75" customHeight="1">
      <c r="A27" s="149" t="s">
        <v>114</v>
      </c>
      <c r="B27" s="150">
        <v>184</v>
      </c>
      <c r="C27" s="151">
        <v>184</v>
      </c>
      <c r="D27" s="151">
        <v>46</v>
      </c>
      <c r="E27" s="531">
        <f t="shared" si="1"/>
        <v>0.25</v>
      </c>
      <c r="F27" s="151">
        <v>2405</v>
      </c>
      <c r="G27" s="151">
        <v>2492</v>
      </c>
      <c r="H27" s="151">
        <v>840</v>
      </c>
      <c r="I27" s="533">
        <f t="shared" si="0"/>
        <v>0.33707865168539325</v>
      </c>
    </row>
    <row r="28" spans="1:9" ht="12.75" customHeight="1">
      <c r="A28" s="149" t="s">
        <v>115</v>
      </c>
      <c r="B28" s="150"/>
      <c r="C28" s="151"/>
      <c r="D28" s="151">
        <v>1008</v>
      </c>
      <c r="E28" s="531"/>
      <c r="F28" s="151">
        <v>8068</v>
      </c>
      <c r="G28" s="151">
        <v>16573</v>
      </c>
      <c r="H28" s="151">
        <v>19234</v>
      </c>
      <c r="I28" s="533">
        <f t="shared" si="0"/>
        <v>1.160562360465818</v>
      </c>
    </row>
    <row r="29" spans="1:9" ht="12.75" customHeight="1">
      <c r="A29" s="149" t="s">
        <v>116</v>
      </c>
      <c r="B29" s="150"/>
      <c r="C29" s="151"/>
      <c r="D29" s="151"/>
      <c r="E29" s="531"/>
      <c r="F29" s="151">
        <v>176171</v>
      </c>
      <c r="G29" s="151">
        <v>38097</v>
      </c>
      <c r="H29" s="151">
        <v>29422</v>
      </c>
      <c r="I29" s="533">
        <f t="shared" si="0"/>
        <v>0.7722917815051054</v>
      </c>
    </row>
    <row r="30" spans="1:9" ht="12.75" customHeight="1">
      <c r="A30" s="149" t="s">
        <v>117</v>
      </c>
      <c r="B30" s="150"/>
      <c r="C30" s="151">
        <v>21206</v>
      </c>
      <c r="D30" s="151">
        <v>21257</v>
      </c>
      <c r="E30" s="531">
        <f t="shared" si="1"/>
        <v>1.00240497972272</v>
      </c>
      <c r="F30" s="151"/>
      <c r="G30" s="151">
        <v>23406</v>
      </c>
      <c r="H30" s="151">
        <v>22137</v>
      </c>
      <c r="I30" s="533">
        <f t="shared" si="0"/>
        <v>0.9457831325301205</v>
      </c>
    </row>
    <row r="31" spans="1:9" ht="12.75" customHeight="1">
      <c r="A31" s="149" t="s">
        <v>118</v>
      </c>
      <c r="B31" s="150"/>
      <c r="C31" s="151"/>
      <c r="D31" s="151"/>
      <c r="E31" s="531"/>
      <c r="F31" s="151"/>
      <c r="G31" s="151">
        <v>91060</v>
      </c>
      <c r="H31" s="151">
        <v>89547</v>
      </c>
      <c r="I31" s="533">
        <f t="shared" si="0"/>
        <v>0.983384581594553</v>
      </c>
    </row>
    <row r="32" spans="1:9" ht="12.75" customHeight="1">
      <c r="A32" s="149" t="s">
        <v>119</v>
      </c>
      <c r="B32" s="150"/>
      <c r="C32" s="151"/>
      <c r="D32" s="151">
        <v>4382</v>
      </c>
      <c r="E32" s="531"/>
      <c r="F32" s="151">
        <v>35100</v>
      </c>
      <c r="G32" s="151">
        <v>34269</v>
      </c>
      <c r="H32" s="151">
        <v>31903</v>
      </c>
      <c r="I32" s="533">
        <f t="shared" si="0"/>
        <v>0.930958008695906</v>
      </c>
    </row>
    <row r="33" spans="1:9" ht="12.75" customHeight="1">
      <c r="A33" s="149" t="s">
        <v>120</v>
      </c>
      <c r="B33" s="150"/>
      <c r="C33" s="151"/>
      <c r="D33" s="151"/>
      <c r="E33" s="531"/>
      <c r="F33" s="151"/>
      <c r="G33" s="151">
        <v>2200</v>
      </c>
      <c r="H33" s="151">
        <v>4017</v>
      </c>
      <c r="I33" s="533">
        <f t="shared" si="0"/>
        <v>1.825909090909091</v>
      </c>
    </row>
    <row r="34" spans="1:9" ht="12.75" customHeight="1">
      <c r="A34" s="149" t="s">
        <v>121</v>
      </c>
      <c r="B34" s="150">
        <v>27439</v>
      </c>
      <c r="C34" s="151">
        <v>27439</v>
      </c>
      <c r="D34" s="151">
        <v>21513</v>
      </c>
      <c r="E34" s="531">
        <f t="shared" si="1"/>
        <v>0.7840300302489158</v>
      </c>
      <c r="F34" s="151">
        <v>34800</v>
      </c>
      <c r="G34" s="151">
        <v>35038</v>
      </c>
      <c r="H34" s="151">
        <v>63122</v>
      </c>
      <c r="I34" s="533">
        <f t="shared" si="0"/>
        <v>1.8015297676808038</v>
      </c>
    </row>
    <row r="35" spans="1:9" ht="12.75" customHeight="1">
      <c r="A35" s="149" t="s">
        <v>122</v>
      </c>
      <c r="B35" s="150">
        <v>126913</v>
      </c>
      <c r="C35" s="151">
        <v>126913</v>
      </c>
      <c r="D35" s="151">
        <v>121568</v>
      </c>
      <c r="E35" s="531">
        <f t="shared" si="1"/>
        <v>0.957884535075209</v>
      </c>
      <c r="F35" s="151">
        <v>136991</v>
      </c>
      <c r="G35" s="151">
        <v>140051</v>
      </c>
      <c r="H35" s="151">
        <v>130380</v>
      </c>
      <c r="I35" s="533">
        <f t="shared" si="0"/>
        <v>0.9309465837444931</v>
      </c>
    </row>
    <row r="36" spans="1:9" ht="12.75" customHeight="1">
      <c r="A36" s="149" t="s">
        <v>123</v>
      </c>
      <c r="B36" s="150">
        <v>1200</v>
      </c>
      <c r="C36" s="151">
        <v>18027</v>
      </c>
      <c r="D36" s="151">
        <v>7876</v>
      </c>
      <c r="E36" s="531">
        <f t="shared" si="1"/>
        <v>0.436900205247684</v>
      </c>
      <c r="F36" s="151">
        <v>21151</v>
      </c>
      <c r="G36" s="151">
        <v>42742</v>
      </c>
      <c r="H36" s="151">
        <v>31390</v>
      </c>
      <c r="I36" s="533">
        <f t="shared" si="0"/>
        <v>0.7344064386317908</v>
      </c>
    </row>
    <row r="37" spans="1:9" ht="12.75" customHeight="1">
      <c r="A37" s="149" t="s">
        <v>124</v>
      </c>
      <c r="B37" s="150"/>
      <c r="C37" s="151"/>
      <c r="D37" s="151">
        <v>1214</v>
      </c>
      <c r="E37" s="531"/>
      <c r="F37" s="151">
        <v>28197</v>
      </c>
      <c r="G37" s="151">
        <v>28197</v>
      </c>
      <c r="H37" s="151">
        <v>28212</v>
      </c>
      <c r="I37" s="533">
        <f t="shared" si="0"/>
        <v>1.0005319714863283</v>
      </c>
    </row>
    <row r="38" spans="1:9" s="148" customFormat="1" ht="12.75" customHeight="1" thickBot="1">
      <c r="A38" s="149" t="s">
        <v>125</v>
      </c>
      <c r="B38" s="150"/>
      <c r="C38" s="151">
        <v>462</v>
      </c>
      <c r="D38" s="151">
        <v>1463</v>
      </c>
      <c r="E38" s="532">
        <f t="shared" si="1"/>
        <v>3.1666666666666665</v>
      </c>
      <c r="F38" s="151"/>
      <c r="G38" s="151">
        <v>1062</v>
      </c>
      <c r="H38" s="151">
        <v>755</v>
      </c>
      <c r="I38" s="533">
        <f t="shared" si="0"/>
        <v>0.7109227871939736</v>
      </c>
    </row>
    <row r="39" spans="1:9" ht="12.75" customHeight="1" thickBot="1">
      <c r="A39" s="152" t="s">
        <v>126</v>
      </c>
      <c r="B39" s="153">
        <v>84</v>
      </c>
      <c r="C39" s="154">
        <v>84</v>
      </c>
      <c r="D39" s="154">
        <v>111</v>
      </c>
      <c r="E39" s="532">
        <f t="shared" si="1"/>
        <v>1.3214285714285714</v>
      </c>
      <c r="F39" s="154">
        <v>301</v>
      </c>
      <c r="G39" s="154">
        <v>312</v>
      </c>
      <c r="H39" s="154">
        <v>330</v>
      </c>
      <c r="I39" s="534">
        <f t="shared" si="0"/>
        <v>1.0576923076923077</v>
      </c>
    </row>
    <row r="40" spans="1:9" ht="12.75" customHeight="1">
      <c r="A40" s="155" t="s">
        <v>15</v>
      </c>
      <c r="B40" s="535">
        <f>SUM(B7:B39)</f>
        <v>3113843</v>
      </c>
      <c r="C40" s="333">
        <f>SUM(C7:C39)</f>
        <v>3299217</v>
      </c>
      <c r="D40" s="538">
        <f>SUM(D7:D39)</f>
        <v>2965811</v>
      </c>
      <c r="E40" s="540">
        <f t="shared" si="1"/>
        <v>0.8989439009316453</v>
      </c>
      <c r="F40" s="333">
        <f>SUM(F7:F39)</f>
        <v>3113843</v>
      </c>
      <c r="G40" s="333">
        <f>SUM(G7:G39)</f>
        <v>3299217</v>
      </c>
      <c r="H40" s="333">
        <f>SUM(H7:H39)</f>
        <v>2966095</v>
      </c>
      <c r="I40" s="147">
        <f t="shared" si="0"/>
        <v>0.8990299819623868</v>
      </c>
    </row>
    <row r="41" spans="1:9" s="86" customFormat="1" ht="12.75">
      <c r="A41" s="156" t="s">
        <v>127</v>
      </c>
      <c r="B41" s="536"/>
      <c r="C41" s="151"/>
      <c r="D41" s="150"/>
      <c r="E41" s="541"/>
      <c r="F41" s="336">
        <v>1667534</v>
      </c>
      <c r="G41" s="336">
        <v>1723930</v>
      </c>
      <c r="H41" s="336">
        <v>1742605</v>
      </c>
      <c r="I41" s="533">
        <f t="shared" si="0"/>
        <v>1.0108328064364562</v>
      </c>
    </row>
    <row r="42" spans="1:9" ht="13.5" thickBot="1">
      <c r="A42" s="158" t="s">
        <v>128</v>
      </c>
      <c r="B42" s="537">
        <f>SUM(B40:B41)</f>
        <v>3113843</v>
      </c>
      <c r="C42" s="343">
        <f>SUM(C40:C41)</f>
        <v>3299217</v>
      </c>
      <c r="D42" s="539">
        <f>SUM(D40:D41)</f>
        <v>2965811</v>
      </c>
      <c r="E42" s="542">
        <f t="shared" si="1"/>
        <v>0.8989439009316453</v>
      </c>
      <c r="F42" s="343">
        <f>F40-F41</f>
        <v>1446309</v>
      </c>
      <c r="G42" s="343">
        <f>G40-G41</f>
        <v>1575287</v>
      </c>
      <c r="H42" s="343">
        <f>H40-H41</f>
        <v>1223490</v>
      </c>
      <c r="I42" s="534">
        <f t="shared" si="0"/>
        <v>0.7766775197154551</v>
      </c>
    </row>
  </sheetData>
  <mergeCells count="5">
    <mergeCell ref="A2:I2"/>
    <mergeCell ref="B4:E4"/>
    <mergeCell ref="F4:I4"/>
    <mergeCell ref="B6:C6"/>
    <mergeCell ref="F6:G6"/>
  </mergeCells>
  <printOptions/>
  <pageMargins left="0.7000000000000001" right="0.2701388888888889" top="0.3298611111111111" bottom="0.16" header="0.33" footer="0.25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1">
      <selection activeCell="H32" sqref="H32"/>
    </sheetView>
  </sheetViews>
  <sheetFormatPr defaultColWidth="9.140625" defaultRowHeight="12.75"/>
  <cols>
    <col min="1" max="1" width="5.28125" style="90" customWidth="1"/>
    <col min="2" max="2" width="28.140625" style="90" customWidth="1"/>
    <col min="3" max="5" width="12.00390625" style="90" customWidth="1"/>
    <col min="6" max="6" width="11.57421875" style="86" customWidth="1"/>
    <col min="7" max="16384" width="9.140625" style="90" customWidth="1"/>
  </cols>
  <sheetData>
    <row r="1" spans="1:6" ht="12.75">
      <c r="A1" s="86"/>
      <c r="B1" s="86"/>
      <c r="C1" s="86"/>
      <c r="D1" s="669" t="s">
        <v>138</v>
      </c>
      <c r="E1" s="669"/>
      <c r="F1" s="669"/>
    </row>
    <row r="2" spans="1:6" ht="12.75">
      <c r="A2" s="86"/>
      <c r="B2" s="86"/>
      <c r="C2" s="86"/>
      <c r="D2" s="670" t="s">
        <v>736</v>
      </c>
      <c r="E2" s="670"/>
      <c r="F2" s="670"/>
    </row>
    <row r="3" spans="1:6" ht="12.75">
      <c r="A3" s="86"/>
      <c r="B3" s="86"/>
      <c r="C3" s="86"/>
      <c r="D3" s="669"/>
      <c r="E3" s="669"/>
      <c r="F3" s="669"/>
    </row>
    <row r="4" spans="1:5" ht="12.75">
      <c r="A4" s="86"/>
      <c r="B4" s="86"/>
      <c r="C4" s="86"/>
      <c r="D4" s="200"/>
      <c r="E4" s="201"/>
    </row>
    <row r="5" spans="1:5" ht="12.75">
      <c r="A5" s="86"/>
      <c r="B5" s="86"/>
      <c r="C5" s="86"/>
      <c r="D5" s="200"/>
      <c r="E5" s="201"/>
    </row>
    <row r="6" spans="1:5" ht="12.75">
      <c r="A6" s="86"/>
      <c r="B6" s="86"/>
      <c r="C6" s="86"/>
      <c r="D6" s="200"/>
      <c r="E6" s="201"/>
    </row>
    <row r="7" spans="1:6" ht="19.5">
      <c r="A7" s="676" t="s">
        <v>139</v>
      </c>
      <c r="B7" s="676"/>
      <c r="C7" s="676"/>
      <c r="D7" s="676"/>
      <c r="E7" s="676"/>
      <c r="F7" s="676"/>
    </row>
    <row r="8" spans="1:6" ht="19.5">
      <c r="A8" s="676" t="s">
        <v>735</v>
      </c>
      <c r="B8" s="676"/>
      <c r="C8" s="676"/>
      <c r="D8" s="676"/>
      <c r="E8" s="676"/>
      <c r="F8" s="676"/>
    </row>
    <row r="9" spans="1:6" ht="19.5">
      <c r="A9" s="94"/>
      <c r="B9" s="94"/>
      <c r="C9" s="94"/>
      <c r="D9" s="94"/>
      <c r="E9" s="94"/>
      <c r="F9" s="94"/>
    </row>
    <row r="10" spans="1:5" ht="19.5">
      <c r="A10" s="94"/>
      <c r="B10" s="202"/>
      <c r="C10" s="94"/>
      <c r="D10" s="94"/>
      <c r="E10" s="94"/>
    </row>
    <row r="11" spans="1:6" ht="12.75">
      <c r="A11" s="86"/>
      <c r="B11" s="86"/>
      <c r="C11" s="86"/>
      <c r="D11" s="86"/>
      <c r="E11" s="203"/>
      <c r="F11" s="203" t="s">
        <v>0</v>
      </c>
    </row>
    <row r="12" spans="1:6" ht="12.75">
      <c r="A12" s="204"/>
      <c r="B12" s="205"/>
      <c r="C12" s="698" t="s">
        <v>57</v>
      </c>
      <c r="D12" s="698"/>
      <c r="E12" s="698"/>
      <c r="F12" s="698"/>
    </row>
    <row r="13" spans="1:6" ht="12.75">
      <c r="A13" s="206" t="s">
        <v>1</v>
      </c>
      <c r="B13" s="207"/>
      <c r="C13" s="208" t="s">
        <v>3</v>
      </c>
      <c r="D13" s="209" t="s">
        <v>4</v>
      </c>
      <c r="E13" s="209" t="s">
        <v>2</v>
      </c>
      <c r="F13" s="210" t="s">
        <v>13</v>
      </c>
    </row>
    <row r="14" spans="1:6" ht="13.5" thickBot="1">
      <c r="A14" s="211"/>
      <c r="B14" s="207"/>
      <c r="C14" s="212"/>
      <c r="D14" s="213"/>
      <c r="E14" s="213"/>
      <c r="F14" s="214" t="s">
        <v>58</v>
      </c>
    </row>
    <row r="15" spans="1:6" ht="12.75">
      <c r="A15" s="215" t="s">
        <v>140</v>
      </c>
      <c r="B15" s="216"/>
      <c r="C15" s="217"/>
      <c r="D15" s="218"/>
      <c r="E15" s="218"/>
      <c r="F15" s="219"/>
    </row>
    <row r="16" spans="1:6" ht="12.75">
      <c r="A16" s="220" t="s">
        <v>141</v>
      </c>
      <c r="B16" s="221" t="s">
        <v>142</v>
      </c>
      <c r="C16" s="222">
        <f>SUM(C17:C19)</f>
        <v>83548</v>
      </c>
      <c r="D16" s="223">
        <f>SUM(D17:D19)</f>
        <v>92531</v>
      </c>
      <c r="E16" s="223">
        <f>SUM(E17:E19)</f>
        <v>63221</v>
      </c>
      <c r="F16" s="224">
        <f aca="true" t="shared" si="0" ref="F16:F26">E16/D16</f>
        <v>0.68324129210751</v>
      </c>
    </row>
    <row r="17" spans="1:6" ht="12.75">
      <c r="A17" s="225"/>
      <c r="B17" s="226" t="s">
        <v>143</v>
      </c>
      <c r="C17" s="113">
        <v>11870</v>
      </c>
      <c r="D17" s="114">
        <v>12275</v>
      </c>
      <c r="E17" s="114">
        <v>15377</v>
      </c>
      <c r="F17" s="188">
        <f t="shared" si="0"/>
        <v>1.2527087576374745</v>
      </c>
    </row>
    <row r="18" spans="1:6" ht="12.75">
      <c r="A18" s="225"/>
      <c r="B18" s="226" t="s">
        <v>144</v>
      </c>
      <c r="C18" s="113">
        <v>3305</v>
      </c>
      <c r="D18" s="114">
        <v>3000</v>
      </c>
      <c r="E18" s="114">
        <v>9428</v>
      </c>
      <c r="F18" s="188">
        <f t="shared" si="0"/>
        <v>3.1426666666666665</v>
      </c>
    </row>
    <row r="19" spans="1:6" ht="12.75">
      <c r="A19" s="225"/>
      <c r="B19" s="226" t="s">
        <v>145</v>
      </c>
      <c r="C19" s="113">
        <v>68373</v>
      </c>
      <c r="D19" s="114">
        <v>77256</v>
      </c>
      <c r="E19" s="114">
        <v>38416</v>
      </c>
      <c r="F19" s="188">
        <f t="shared" si="0"/>
        <v>0.4972558765662214</v>
      </c>
    </row>
    <row r="20" spans="1:6" ht="12.75">
      <c r="A20" s="220" t="s">
        <v>146</v>
      </c>
      <c r="B20" s="221" t="s">
        <v>147</v>
      </c>
      <c r="C20" s="119">
        <f>SUM(C21:C27)</f>
        <v>757956</v>
      </c>
      <c r="D20" s="120">
        <f>SUM(D21:D27)</f>
        <v>757955</v>
      </c>
      <c r="E20" s="120">
        <f>SUM(E21:E27)</f>
        <v>779905</v>
      </c>
      <c r="F20" s="224">
        <f t="shared" si="0"/>
        <v>1.0289595028728618</v>
      </c>
    </row>
    <row r="21" spans="1:6" ht="12.75">
      <c r="A21" s="225"/>
      <c r="B21" s="226" t="s">
        <v>148</v>
      </c>
      <c r="C21" s="113">
        <v>167500</v>
      </c>
      <c r="D21" s="114">
        <v>181193</v>
      </c>
      <c r="E21" s="114">
        <v>190023</v>
      </c>
      <c r="F21" s="188">
        <f t="shared" si="0"/>
        <v>1.0487325669313936</v>
      </c>
    </row>
    <row r="22" spans="1:6" ht="12.75">
      <c r="A22" s="225"/>
      <c r="B22" s="226" t="s">
        <v>149</v>
      </c>
      <c r="C22" s="113">
        <v>505288</v>
      </c>
      <c r="D22" s="114">
        <v>491594</v>
      </c>
      <c r="E22" s="114">
        <v>491594</v>
      </c>
      <c r="F22" s="188">
        <f t="shared" si="0"/>
        <v>1</v>
      </c>
    </row>
    <row r="23" spans="1:6" ht="12.75">
      <c r="A23" s="225"/>
      <c r="B23" s="226" t="s">
        <v>150</v>
      </c>
      <c r="C23" s="113">
        <v>60000</v>
      </c>
      <c r="D23" s="114">
        <v>60000</v>
      </c>
      <c r="E23" s="114">
        <v>65179</v>
      </c>
      <c r="F23" s="188">
        <f t="shared" si="0"/>
        <v>1.0863166666666666</v>
      </c>
    </row>
    <row r="24" spans="1:6" ht="12.75">
      <c r="A24" s="225"/>
      <c r="B24" s="226" t="s">
        <v>151</v>
      </c>
      <c r="C24" s="113"/>
      <c r="D24" s="114"/>
      <c r="E24" s="114">
        <v>2701</v>
      </c>
      <c r="F24" s="188"/>
    </row>
    <row r="25" spans="1:6" ht="12.75">
      <c r="A25" s="225"/>
      <c r="B25" s="226" t="s">
        <v>651</v>
      </c>
      <c r="C25" s="113"/>
      <c r="D25" s="114"/>
      <c r="E25" s="114">
        <v>32</v>
      </c>
      <c r="F25" s="188"/>
    </row>
    <row r="26" spans="1:6" ht="12.75">
      <c r="A26" s="225"/>
      <c r="B26" s="227" t="s">
        <v>628</v>
      </c>
      <c r="C26" s="113">
        <v>1500</v>
      </c>
      <c r="D26" s="114">
        <v>1500</v>
      </c>
      <c r="E26" s="114">
        <v>3490</v>
      </c>
      <c r="F26" s="188">
        <f t="shared" si="0"/>
        <v>2.3266666666666667</v>
      </c>
    </row>
    <row r="27" spans="1:6" ht="12.75">
      <c r="A27" s="225"/>
      <c r="B27" s="226" t="s">
        <v>152</v>
      </c>
      <c r="C27" s="113">
        <v>23668</v>
      </c>
      <c r="D27" s="114">
        <v>23668</v>
      </c>
      <c r="E27" s="114">
        <v>26886</v>
      </c>
      <c r="F27" s="188">
        <f aca="true" t="shared" si="1" ref="F27:F34">E27/D27</f>
        <v>1.1359641710326178</v>
      </c>
    </row>
    <row r="28" spans="1:6" ht="12.75">
      <c r="A28" s="228" t="s">
        <v>153</v>
      </c>
      <c r="B28" s="226"/>
      <c r="C28" s="119">
        <f>SUM(C16,C20)</f>
        <v>841504</v>
      </c>
      <c r="D28" s="120">
        <f>SUM(D16,D20)</f>
        <v>850486</v>
      </c>
      <c r="E28" s="120">
        <f>SUM(E16,E20)</f>
        <v>843126</v>
      </c>
      <c r="F28" s="224">
        <f t="shared" si="1"/>
        <v>0.9913461244511962</v>
      </c>
    </row>
    <row r="29" spans="1:6" ht="12.75">
      <c r="A29" s="228" t="s">
        <v>154</v>
      </c>
      <c r="B29" s="226"/>
      <c r="C29" s="119">
        <f>SUM(C30:C34)</f>
        <v>79778</v>
      </c>
      <c r="D29" s="120">
        <f>SUM(D30:D34)</f>
        <v>82370</v>
      </c>
      <c r="E29" s="120">
        <f>SUM(E30:E34)</f>
        <v>50594</v>
      </c>
      <c r="F29" s="224">
        <f t="shared" si="1"/>
        <v>0.6142284812431711</v>
      </c>
    </row>
    <row r="30" spans="1:6" ht="12.75">
      <c r="A30" s="228"/>
      <c r="B30" s="226" t="s">
        <v>155</v>
      </c>
      <c r="C30" s="113">
        <v>35443</v>
      </c>
      <c r="D30" s="114">
        <v>35443</v>
      </c>
      <c r="E30" s="114">
        <v>9650</v>
      </c>
      <c r="F30" s="188">
        <f t="shared" si="1"/>
        <v>0.2722681488587309</v>
      </c>
    </row>
    <row r="31" spans="1:6" ht="12.75">
      <c r="A31" s="228"/>
      <c r="B31" s="226" t="s">
        <v>156</v>
      </c>
      <c r="C31" s="113"/>
      <c r="D31" s="114"/>
      <c r="E31" s="114">
        <v>4145</v>
      </c>
      <c r="F31" s="188"/>
    </row>
    <row r="32" spans="1:6" ht="12.75">
      <c r="A32" s="228"/>
      <c r="B32" s="226" t="s">
        <v>762</v>
      </c>
      <c r="C32" s="113"/>
      <c r="D32" s="114">
        <v>2592</v>
      </c>
      <c r="E32" s="114">
        <v>2592</v>
      </c>
      <c r="F32" s="188"/>
    </row>
    <row r="33" spans="1:6" ht="12.75">
      <c r="A33" s="228"/>
      <c r="B33" s="226" t="s">
        <v>157</v>
      </c>
      <c r="C33" s="113">
        <v>22665</v>
      </c>
      <c r="D33" s="114">
        <v>22665</v>
      </c>
      <c r="E33" s="114">
        <v>12537</v>
      </c>
      <c r="F33" s="188">
        <f t="shared" si="1"/>
        <v>0.5531436135009927</v>
      </c>
    </row>
    <row r="34" spans="1:6" ht="12.75">
      <c r="A34" s="228"/>
      <c r="B34" s="226" t="s">
        <v>158</v>
      </c>
      <c r="C34" s="113">
        <v>21670</v>
      </c>
      <c r="D34" s="114">
        <v>21670</v>
      </c>
      <c r="E34" s="114">
        <v>21670</v>
      </c>
      <c r="F34" s="188">
        <f t="shared" si="1"/>
        <v>1</v>
      </c>
    </row>
    <row r="35" spans="1:6" ht="12.75">
      <c r="A35" s="228" t="s">
        <v>159</v>
      </c>
      <c r="B35" s="226"/>
      <c r="C35" s="113"/>
      <c r="D35" s="114"/>
      <c r="E35" s="114"/>
      <c r="F35" s="188"/>
    </row>
    <row r="36" spans="1:6" ht="12.75">
      <c r="A36" s="225" t="s">
        <v>141</v>
      </c>
      <c r="B36" s="226" t="s">
        <v>160</v>
      </c>
      <c r="C36" s="113">
        <v>1014600</v>
      </c>
      <c r="D36" s="114">
        <v>956671</v>
      </c>
      <c r="E36" s="114">
        <v>956671</v>
      </c>
      <c r="F36" s="188">
        <f aca="true" t="shared" si="2" ref="F36:F41">E36/D36</f>
        <v>1</v>
      </c>
    </row>
    <row r="37" spans="1:6" ht="12.75">
      <c r="A37" s="225" t="s">
        <v>146</v>
      </c>
      <c r="B37" s="226" t="s">
        <v>161</v>
      </c>
      <c r="C37" s="113">
        <v>358051</v>
      </c>
      <c r="D37" s="114">
        <v>443269</v>
      </c>
      <c r="E37" s="114">
        <v>443269</v>
      </c>
      <c r="F37" s="188">
        <f t="shared" si="2"/>
        <v>1</v>
      </c>
    </row>
    <row r="38" spans="1:6" ht="12.75">
      <c r="A38" s="225" t="s">
        <v>162</v>
      </c>
      <c r="B38" s="226" t="s">
        <v>163</v>
      </c>
      <c r="C38" s="113">
        <v>571</v>
      </c>
      <c r="D38" s="114">
        <v>90823</v>
      </c>
      <c r="E38" s="114">
        <v>90823</v>
      </c>
      <c r="F38" s="188">
        <f t="shared" si="2"/>
        <v>1</v>
      </c>
    </row>
    <row r="39" spans="1:6" ht="12.75">
      <c r="A39" s="225" t="s">
        <v>164</v>
      </c>
      <c r="B39" s="226" t="s">
        <v>165</v>
      </c>
      <c r="C39" s="113"/>
      <c r="D39" s="114">
        <v>105928</v>
      </c>
      <c r="E39" s="114">
        <v>105928</v>
      </c>
      <c r="F39" s="188">
        <f t="shared" si="2"/>
        <v>1</v>
      </c>
    </row>
    <row r="40" spans="1:6" ht="12.75">
      <c r="A40" s="225" t="s">
        <v>166</v>
      </c>
      <c r="B40" s="226" t="s">
        <v>649</v>
      </c>
      <c r="C40" s="113"/>
      <c r="D40" s="114">
        <v>24023</v>
      </c>
      <c r="E40" s="114">
        <v>22523</v>
      </c>
      <c r="F40" s="188">
        <f t="shared" si="2"/>
        <v>0.9375598384881155</v>
      </c>
    </row>
    <row r="41" spans="1:6" ht="12.75">
      <c r="A41" s="228" t="s">
        <v>167</v>
      </c>
      <c r="B41" s="221"/>
      <c r="C41" s="119">
        <f>SUM(C36:C40)</f>
        <v>1373222</v>
      </c>
      <c r="D41" s="120">
        <f>SUM(D36:D40)</f>
        <v>1620714</v>
      </c>
      <c r="E41" s="120">
        <f>SUM(E36:E40)</f>
        <v>1619214</v>
      </c>
      <c r="F41" s="224">
        <f t="shared" si="2"/>
        <v>0.9990744819875684</v>
      </c>
    </row>
    <row r="42" spans="1:6" ht="12.75">
      <c r="A42" s="228" t="s">
        <v>168</v>
      </c>
      <c r="B42" s="221"/>
      <c r="C42" s="119"/>
      <c r="D42" s="120"/>
      <c r="E42" s="120"/>
      <c r="F42" s="188"/>
    </row>
    <row r="43" spans="1:6" ht="12.75">
      <c r="A43" s="228" t="s">
        <v>169</v>
      </c>
      <c r="B43" s="226"/>
      <c r="C43" s="113"/>
      <c r="D43" s="114"/>
      <c r="E43" s="114"/>
      <c r="F43" s="188"/>
    </row>
    <row r="44" spans="1:6" ht="12.75">
      <c r="A44" s="225" t="s">
        <v>141</v>
      </c>
      <c r="B44" s="226" t="s">
        <v>170</v>
      </c>
      <c r="C44" s="113">
        <v>202206</v>
      </c>
      <c r="D44" s="114">
        <v>170281</v>
      </c>
      <c r="E44" s="114">
        <v>158310</v>
      </c>
      <c r="F44" s="188">
        <f>E44/D44</f>
        <v>0.9296985570909262</v>
      </c>
    </row>
    <row r="45" spans="1:6" ht="12.75">
      <c r="A45" s="225" t="s">
        <v>146</v>
      </c>
      <c r="B45" s="226" t="s">
        <v>171</v>
      </c>
      <c r="C45" s="113">
        <v>51072</v>
      </c>
      <c r="D45" s="114">
        <v>79216</v>
      </c>
      <c r="E45" s="114">
        <v>63769</v>
      </c>
      <c r="F45" s="188">
        <f>E45/D45</f>
        <v>0.8050015148454858</v>
      </c>
    </row>
    <row r="46" spans="1:6" ht="12.75">
      <c r="A46" s="228" t="s">
        <v>172</v>
      </c>
      <c r="B46" s="226"/>
      <c r="C46" s="119">
        <f>SUM(C41:C45)</f>
        <v>1626500</v>
      </c>
      <c r="D46" s="120">
        <f>SUM(D41:D45)</f>
        <v>1870211</v>
      </c>
      <c r="E46" s="120">
        <f>SUM(E41:E45)</f>
        <v>1841293</v>
      </c>
      <c r="F46" s="224">
        <f>E46/D46</f>
        <v>0.9845375735679023</v>
      </c>
    </row>
    <row r="47" spans="1:6" ht="12.75">
      <c r="A47" s="228" t="s">
        <v>173</v>
      </c>
      <c r="B47" s="226"/>
      <c r="C47" s="113"/>
      <c r="D47" s="114"/>
      <c r="E47" s="114"/>
      <c r="F47" s="188"/>
    </row>
    <row r="48" spans="1:6" ht="12.75">
      <c r="A48" s="229" t="s">
        <v>174</v>
      </c>
      <c r="B48" s="226"/>
      <c r="C48" s="113">
        <v>6900</v>
      </c>
      <c r="D48" s="114">
        <v>41187</v>
      </c>
      <c r="E48" s="114">
        <v>41613</v>
      </c>
      <c r="F48" s="188">
        <f>E48/D48</f>
        <v>1.0103430694151068</v>
      </c>
    </row>
    <row r="49" spans="1:6" ht="12.75">
      <c r="A49" s="229" t="s">
        <v>175</v>
      </c>
      <c r="B49" s="226"/>
      <c r="C49" s="113">
        <v>385068</v>
      </c>
      <c r="D49" s="114">
        <v>279140</v>
      </c>
      <c r="E49" s="114">
        <v>189185</v>
      </c>
      <c r="F49" s="188">
        <f>E49/D49</f>
        <v>0.6777423515082037</v>
      </c>
    </row>
    <row r="50" spans="1:6" ht="12.75">
      <c r="A50" s="229" t="s">
        <v>176</v>
      </c>
      <c r="B50" s="226"/>
      <c r="C50" s="113">
        <v>105332</v>
      </c>
      <c r="D50" s="114">
        <v>105332</v>
      </c>
      <c r="E50" s="114"/>
      <c r="F50" s="188">
        <f>E50/D50</f>
        <v>0</v>
      </c>
    </row>
    <row r="51" spans="1:6" ht="12.75">
      <c r="A51" s="229" t="s">
        <v>650</v>
      </c>
      <c r="B51" s="226"/>
      <c r="C51" s="113">
        <v>68761</v>
      </c>
      <c r="D51" s="114">
        <v>70491</v>
      </c>
      <c r="E51" s="114"/>
      <c r="F51" s="188">
        <f>E51/D51</f>
        <v>0</v>
      </c>
    </row>
    <row r="52" spans="1:6" ht="13.5" thickBot="1">
      <c r="A52" s="230" t="s">
        <v>177</v>
      </c>
      <c r="B52" s="231"/>
      <c r="C52" s="232">
        <f>SUM(C28+C29+C48+C49+C50+C51+C46)</f>
        <v>3113843</v>
      </c>
      <c r="D52" s="233">
        <f>SUM(D28+D29+D48+D49+D50+D51+D46)</f>
        <v>3299217</v>
      </c>
      <c r="E52" s="233">
        <f>SUM(E28+E29+E48+E49+E50+E51+E46)</f>
        <v>2965811</v>
      </c>
      <c r="F52" s="197">
        <f>E52/D52</f>
        <v>0.8989439009316453</v>
      </c>
    </row>
    <row r="53" spans="1:5" ht="12.75">
      <c r="A53" s="86"/>
      <c r="B53" s="86"/>
      <c r="C53" s="86"/>
      <c r="D53" s="86"/>
      <c r="E53" s="86"/>
    </row>
    <row r="54" spans="1:5" ht="12.75">
      <c r="A54" s="86"/>
      <c r="B54" s="86"/>
      <c r="C54" s="86"/>
      <c r="D54" s="86"/>
      <c r="E54" s="86"/>
    </row>
    <row r="55" spans="1:5" ht="12.75">
      <c r="A55" s="86"/>
      <c r="B55" s="86"/>
      <c r="C55" s="86"/>
      <c r="D55" s="86"/>
      <c r="E55" s="86"/>
    </row>
    <row r="56" spans="1:5" ht="12.75">
      <c r="A56" s="86"/>
      <c r="B56" s="86"/>
      <c r="C56" s="86"/>
      <c r="D56" s="86"/>
      <c r="E56" s="86"/>
    </row>
    <row r="57" spans="1:5" ht="12.75">
      <c r="A57" s="86"/>
      <c r="B57" s="86"/>
      <c r="C57" s="86"/>
      <c r="D57" s="86"/>
      <c r="E57" s="86"/>
    </row>
    <row r="58" spans="1:5" ht="12.75">
      <c r="A58" s="86"/>
      <c r="B58" s="86"/>
      <c r="C58" s="86"/>
      <c r="D58" s="86"/>
      <c r="E58" s="86"/>
    </row>
    <row r="59" spans="1:5" ht="12.75">
      <c r="A59" s="86"/>
      <c r="B59" s="86"/>
      <c r="C59" s="86"/>
      <c r="D59" s="86"/>
      <c r="E59" s="86"/>
    </row>
    <row r="60" spans="1:5" ht="12.75">
      <c r="A60" s="86"/>
      <c r="B60" s="86"/>
      <c r="C60" s="86"/>
      <c r="D60" s="86"/>
      <c r="E60" s="86"/>
    </row>
    <row r="61" spans="1:5" ht="12.75">
      <c r="A61" s="86"/>
      <c r="B61" s="86"/>
      <c r="C61" s="86"/>
      <c r="D61" s="86"/>
      <c r="E61" s="86"/>
    </row>
    <row r="62" spans="1:5" ht="12.75">
      <c r="A62" s="86"/>
      <c r="B62" s="86"/>
      <c r="C62" s="86"/>
      <c r="D62" s="86"/>
      <c r="E62" s="86"/>
    </row>
    <row r="63" spans="1:5" ht="12.75">
      <c r="A63" s="86"/>
      <c r="B63" s="86"/>
      <c r="C63" s="86"/>
      <c r="D63" s="86"/>
      <c r="E63" s="86"/>
    </row>
    <row r="64" spans="1:5" ht="12.75">
      <c r="A64" s="86"/>
      <c r="B64" s="86"/>
      <c r="C64" s="86"/>
      <c r="D64" s="86"/>
      <c r="E64" s="86"/>
    </row>
    <row r="65" spans="1:5" ht="12.75">
      <c r="A65" s="86"/>
      <c r="B65" s="86"/>
      <c r="C65" s="86"/>
      <c r="D65" s="86"/>
      <c r="E65" s="86"/>
    </row>
    <row r="66" spans="1:5" ht="12.75">
      <c r="A66" s="86"/>
      <c r="B66" s="86"/>
      <c r="C66" s="86"/>
      <c r="D66" s="86"/>
      <c r="E66" s="86"/>
    </row>
    <row r="67" spans="1:5" ht="12.75">
      <c r="A67" s="86"/>
      <c r="B67" s="86"/>
      <c r="C67" s="86"/>
      <c r="D67" s="86"/>
      <c r="E67" s="86"/>
    </row>
    <row r="68" spans="1:5" ht="12.75">
      <c r="A68" s="86"/>
      <c r="B68" s="86"/>
      <c r="C68" s="86"/>
      <c r="D68" s="86"/>
      <c r="E68" s="86"/>
    </row>
    <row r="69" spans="1:5" ht="12.75">
      <c r="A69" s="86"/>
      <c r="B69" s="86"/>
      <c r="C69" s="86"/>
      <c r="D69" s="86"/>
      <c r="E69" s="86"/>
    </row>
    <row r="70" spans="1:5" ht="12.75">
      <c r="A70" s="86"/>
      <c r="B70" s="86"/>
      <c r="C70" s="86"/>
      <c r="D70" s="86"/>
      <c r="E70" s="86"/>
    </row>
  </sheetData>
  <mergeCells count="6">
    <mergeCell ref="A8:F8"/>
    <mergeCell ref="C12:F12"/>
    <mergeCell ref="D1:F1"/>
    <mergeCell ref="D2:F2"/>
    <mergeCell ref="D3:F3"/>
    <mergeCell ref="A7:F7"/>
  </mergeCells>
  <printOptions horizontalCentered="1"/>
  <pageMargins left="0.9840277777777778" right="0.9840277777777778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17" sqref="E17"/>
    </sheetView>
  </sheetViews>
  <sheetFormatPr defaultColWidth="9.140625" defaultRowHeight="12.75"/>
  <cols>
    <col min="1" max="1" width="42.421875" style="86" customWidth="1"/>
    <col min="2" max="7" width="12.7109375" style="86" customWidth="1"/>
    <col min="8" max="16384" width="9.140625" style="90" customWidth="1"/>
  </cols>
  <sheetData>
    <row r="1" spans="3:7" ht="12.75">
      <c r="C1" s="200"/>
      <c r="D1" s="201"/>
      <c r="G1" s="200" t="s">
        <v>178</v>
      </c>
    </row>
    <row r="2" spans="3:7" ht="12.75">
      <c r="C2" s="92"/>
      <c r="D2" s="201"/>
      <c r="G2" s="591" t="s">
        <v>738</v>
      </c>
    </row>
    <row r="3" spans="1:7" ht="19.5">
      <c r="A3" s="676" t="s">
        <v>737</v>
      </c>
      <c r="B3" s="676"/>
      <c r="C3" s="676"/>
      <c r="D3" s="676"/>
      <c r="E3" s="676"/>
      <c r="F3" s="676"/>
      <c r="G3" s="676"/>
    </row>
    <row r="4" spans="1:7" ht="19.5">
      <c r="A4" s="676" t="s">
        <v>179</v>
      </c>
      <c r="B4" s="676"/>
      <c r="C4" s="676"/>
      <c r="D4" s="676"/>
      <c r="E4" s="676"/>
      <c r="F4" s="676"/>
      <c r="G4" s="676"/>
    </row>
    <row r="6" spans="1:7" ht="15">
      <c r="A6" s="234"/>
      <c r="B6" s="234"/>
      <c r="C6" s="234"/>
      <c r="D6" s="235"/>
      <c r="G6" s="235" t="s">
        <v>0</v>
      </c>
    </row>
    <row r="7" spans="1:7" ht="15">
      <c r="A7" s="236"/>
      <c r="B7" s="672" t="s">
        <v>180</v>
      </c>
      <c r="C7" s="672"/>
      <c r="D7" s="672"/>
      <c r="E7" s="673" t="s">
        <v>656</v>
      </c>
      <c r="F7" s="673"/>
      <c r="G7" s="673"/>
    </row>
    <row r="8" spans="1:7" ht="15.75" customHeight="1">
      <c r="A8" s="237" t="s">
        <v>1</v>
      </c>
      <c r="B8" s="238" t="s">
        <v>3</v>
      </c>
      <c r="C8" s="239" t="s">
        <v>4</v>
      </c>
      <c r="D8" s="240" t="s">
        <v>2</v>
      </c>
      <c r="E8" s="238" t="s">
        <v>3</v>
      </c>
      <c r="F8" s="239" t="s">
        <v>4</v>
      </c>
      <c r="G8" s="240" t="s">
        <v>2</v>
      </c>
    </row>
    <row r="9" spans="1:7" ht="15.75" customHeight="1">
      <c r="A9" s="241"/>
      <c r="B9" s="671" t="s">
        <v>16</v>
      </c>
      <c r="C9" s="671"/>
      <c r="D9" s="242"/>
      <c r="E9" s="671" t="s">
        <v>16</v>
      </c>
      <c r="F9" s="671"/>
      <c r="G9" s="242"/>
    </row>
    <row r="10" spans="1:7" ht="21.75" customHeight="1">
      <c r="A10" s="243" t="s">
        <v>181</v>
      </c>
      <c r="B10" s="244"/>
      <c r="C10" s="244"/>
      <c r="D10" s="245"/>
      <c r="E10" s="246">
        <v>34800</v>
      </c>
      <c r="F10" s="247">
        <v>34800</v>
      </c>
      <c r="G10" s="248">
        <v>34812</v>
      </c>
    </row>
    <row r="11" spans="1:7" ht="19.5" customHeight="1">
      <c r="A11" s="249" t="s">
        <v>96</v>
      </c>
      <c r="B11" s="250"/>
      <c r="C11" s="250">
        <v>216</v>
      </c>
      <c r="D11" s="251">
        <v>272</v>
      </c>
      <c r="E11" s="252">
        <v>10000</v>
      </c>
      <c r="F11" s="253">
        <v>52219</v>
      </c>
      <c r="G11" s="254">
        <v>2750</v>
      </c>
    </row>
    <row r="12" spans="1:7" ht="19.5" customHeight="1">
      <c r="A12" s="249" t="s">
        <v>182</v>
      </c>
      <c r="B12" s="250"/>
      <c r="C12" s="250"/>
      <c r="D12" s="251">
        <v>215</v>
      </c>
      <c r="E12" s="252"/>
      <c r="F12" s="253"/>
      <c r="G12" s="254"/>
    </row>
    <row r="13" spans="1:7" ht="19.5" customHeight="1">
      <c r="A13" s="249" t="s">
        <v>183</v>
      </c>
      <c r="B13" s="250"/>
      <c r="C13" s="250"/>
      <c r="D13" s="251">
        <v>364</v>
      </c>
      <c r="E13" s="252">
        <v>4950</v>
      </c>
      <c r="F13" s="253">
        <v>4999</v>
      </c>
      <c r="G13" s="254">
        <v>3552</v>
      </c>
    </row>
    <row r="14" spans="1:7" ht="19.5" customHeight="1">
      <c r="A14" s="249" t="s">
        <v>657</v>
      </c>
      <c r="B14" s="250"/>
      <c r="C14" s="250"/>
      <c r="D14" s="251"/>
      <c r="E14" s="252"/>
      <c r="F14" s="253"/>
      <c r="G14" s="254"/>
    </row>
    <row r="15" spans="1:7" ht="19.5" customHeight="1">
      <c r="A15" s="249" t="s">
        <v>184</v>
      </c>
      <c r="B15" s="250"/>
      <c r="C15" s="250"/>
      <c r="D15" s="251"/>
      <c r="E15" s="252"/>
      <c r="F15" s="253"/>
      <c r="G15" s="254"/>
    </row>
    <row r="16" spans="1:7" ht="19.5" customHeight="1">
      <c r="A16" s="249" t="s">
        <v>106</v>
      </c>
      <c r="B16" s="250"/>
      <c r="C16" s="250"/>
      <c r="D16" s="251"/>
      <c r="E16" s="252">
        <v>195000</v>
      </c>
      <c r="F16" s="253">
        <v>212421</v>
      </c>
      <c r="G16" s="254">
        <v>26959</v>
      </c>
    </row>
    <row r="17" spans="1:7" ht="19.5" customHeight="1">
      <c r="A17" s="249" t="s">
        <v>624</v>
      </c>
      <c r="B17" s="250"/>
      <c r="C17" s="250"/>
      <c r="D17" s="251"/>
      <c r="E17" s="252">
        <v>1000</v>
      </c>
      <c r="F17" s="253">
        <v>1000</v>
      </c>
      <c r="G17" s="254"/>
    </row>
    <row r="18" spans="1:7" ht="19.5" customHeight="1">
      <c r="A18" s="249" t="s">
        <v>763</v>
      </c>
      <c r="B18" s="250"/>
      <c r="C18" s="250"/>
      <c r="D18" s="251"/>
      <c r="E18" s="252"/>
      <c r="F18" s="253"/>
      <c r="G18" s="254"/>
    </row>
    <row r="19" spans="1:7" ht="19.5" customHeight="1">
      <c r="A19" s="249" t="s">
        <v>115</v>
      </c>
      <c r="B19" s="250"/>
      <c r="C19" s="250"/>
      <c r="D19" s="251"/>
      <c r="E19" s="252"/>
      <c r="F19" s="253"/>
      <c r="G19" s="254"/>
    </row>
    <row r="20" spans="1:7" ht="19.5" customHeight="1">
      <c r="A20" s="249" t="s">
        <v>185</v>
      </c>
      <c r="B20" s="250"/>
      <c r="C20" s="250"/>
      <c r="D20" s="251"/>
      <c r="E20" s="252"/>
      <c r="F20" s="253"/>
      <c r="G20" s="254"/>
    </row>
    <row r="21" spans="1:7" ht="19.5" customHeight="1">
      <c r="A21" s="249" t="s">
        <v>658</v>
      </c>
      <c r="B21" s="250">
        <v>5862</v>
      </c>
      <c r="C21" s="250">
        <v>5862</v>
      </c>
      <c r="D21" s="251">
        <v>5868</v>
      </c>
      <c r="E21" s="252"/>
      <c r="F21" s="253"/>
      <c r="G21" s="254"/>
    </row>
    <row r="22" spans="1:7" ht="19.5" customHeight="1">
      <c r="A22" s="249" t="s">
        <v>186</v>
      </c>
      <c r="B22" s="250"/>
      <c r="C22" s="250"/>
      <c r="D22" s="251"/>
      <c r="E22" s="252">
        <v>2295</v>
      </c>
      <c r="F22" s="253">
        <v>2783</v>
      </c>
      <c r="G22" s="254">
        <v>2919</v>
      </c>
    </row>
    <row r="23" spans="1:7" ht="19.5" customHeight="1">
      <c r="A23" s="249" t="s">
        <v>125</v>
      </c>
      <c r="B23" s="250"/>
      <c r="C23" s="250"/>
      <c r="D23" s="251"/>
      <c r="E23" s="252"/>
      <c r="F23" s="253">
        <v>600</v>
      </c>
      <c r="G23" s="254">
        <v>600</v>
      </c>
    </row>
    <row r="24" spans="1:7" s="103" customFormat="1" ht="30" customHeight="1">
      <c r="A24" s="255" t="s">
        <v>15</v>
      </c>
      <c r="B24" s="256">
        <f aca="true" t="shared" si="0" ref="B24:G24">SUM(B10:B23)</f>
        <v>5862</v>
      </c>
      <c r="C24" s="256">
        <f t="shared" si="0"/>
        <v>6078</v>
      </c>
      <c r="D24" s="544">
        <f t="shared" si="0"/>
        <v>6719</v>
      </c>
      <c r="E24" s="543">
        <f t="shared" si="0"/>
        <v>248045</v>
      </c>
      <c r="F24" s="256">
        <f t="shared" si="0"/>
        <v>308822</v>
      </c>
      <c r="G24" s="544">
        <f t="shared" si="0"/>
        <v>71592</v>
      </c>
    </row>
  </sheetData>
  <mergeCells count="6">
    <mergeCell ref="A3:G3"/>
    <mergeCell ref="A4:G4"/>
    <mergeCell ref="B9:C9"/>
    <mergeCell ref="E9:F9"/>
    <mergeCell ref="B7:D7"/>
    <mergeCell ref="E7:G7"/>
  </mergeCells>
  <printOptions horizontalCentered="1"/>
  <pageMargins left="0.9840277777777778" right="0.55" top="0.9840277777777778" bottom="0.75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7"/>
  <sheetViews>
    <sheetView workbookViewId="0" topLeftCell="A19">
      <selection activeCell="D24" sqref="D24"/>
    </sheetView>
  </sheetViews>
  <sheetFormatPr defaultColWidth="9.140625" defaultRowHeight="12.75"/>
  <cols>
    <col min="1" max="1" width="44.00390625" style="90" customWidth="1"/>
    <col min="2" max="4" width="12.28125" style="98" customWidth="1"/>
    <col min="5" max="16384" width="9.140625" style="90" customWidth="1"/>
  </cols>
  <sheetData>
    <row r="3" spans="1:5" ht="12.75">
      <c r="A3" s="86"/>
      <c r="B3" s="89"/>
      <c r="C3" s="670" t="s">
        <v>187</v>
      </c>
      <c r="D3" s="670"/>
      <c r="E3" s="86"/>
    </row>
    <row r="4" spans="1:5" ht="12.75">
      <c r="A4" s="86"/>
      <c r="B4" s="89"/>
      <c r="C4" s="89"/>
      <c r="D4" s="588" t="s">
        <v>738</v>
      </c>
      <c r="E4" s="86"/>
    </row>
    <row r="5" spans="1:5" ht="12.75">
      <c r="A5" s="86"/>
      <c r="B5" s="89"/>
      <c r="C5" s="89"/>
      <c r="D5" s="89"/>
      <c r="E5" s="86"/>
    </row>
    <row r="6" spans="1:5" ht="19.5">
      <c r="A6" s="676" t="s">
        <v>188</v>
      </c>
      <c r="B6" s="676"/>
      <c r="C6" s="676"/>
      <c r="D6" s="676"/>
      <c r="E6" s="86"/>
    </row>
    <row r="7" spans="1:5" ht="19.5">
      <c r="A7" s="676" t="s">
        <v>365</v>
      </c>
      <c r="B7" s="676"/>
      <c r="C7" s="676"/>
      <c r="D7" s="676"/>
      <c r="E7" s="86"/>
    </row>
    <row r="8" spans="1:5" ht="12.75">
      <c r="A8" s="86"/>
      <c r="B8" s="89"/>
      <c r="C8" s="89"/>
      <c r="D8" s="89"/>
      <c r="E8" s="86"/>
    </row>
    <row r="9" spans="1:5" ht="12.75">
      <c r="A9" s="86"/>
      <c r="B9" s="89"/>
      <c r="C9" s="89"/>
      <c r="D9" s="89"/>
      <c r="E9" s="86"/>
    </row>
    <row r="10" spans="1:5" ht="12.75">
      <c r="A10" s="86"/>
      <c r="B10" s="89"/>
      <c r="C10" s="89"/>
      <c r="D10" s="89"/>
      <c r="E10" s="86"/>
    </row>
    <row r="11" spans="1:5" ht="12.75">
      <c r="A11" s="86"/>
      <c r="B11" s="89"/>
      <c r="C11" s="89"/>
      <c r="D11" s="91" t="s">
        <v>0</v>
      </c>
      <c r="E11" s="86"/>
    </row>
    <row r="12" spans="1:5" ht="12.75">
      <c r="A12" s="86"/>
      <c r="B12" s="89"/>
      <c r="C12" s="89"/>
      <c r="D12" s="89"/>
      <c r="E12" s="86"/>
    </row>
    <row r="13" spans="1:5" ht="18" customHeight="1">
      <c r="A13" s="237" t="s">
        <v>1</v>
      </c>
      <c r="B13" s="257" t="s">
        <v>3</v>
      </c>
      <c r="C13" s="258" t="s">
        <v>4</v>
      </c>
      <c r="D13" s="259" t="s">
        <v>2</v>
      </c>
      <c r="E13" s="86"/>
    </row>
    <row r="14" spans="1:5" ht="18" customHeight="1">
      <c r="A14" s="241"/>
      <c r="B14" s="668" t="s">
        <v>16</v>
      </c>
      <c r="C14" s="668"/>
      <c r="D14" s="260"/>
      <c r="E14" s="86"/>
    </row>
    <row r="15" spans="1:5" ht="30" customHeight="1">
      <c r="A15" s="261" t="s">
        <v>189</v>
      </c>
      <c r="B15" s="262"/>
      <c r="C15" s="262"/>
      <c r="D15" s="263"/>
      <c r="E15" s="86"/>
    </row>
    <row r="16" spans="1:5" ht="18" customHeight="1">
      <c r="A16" s="264" t="s">
        <v>190</v>
      </c>
      <c r="B16" s="265">
        <v>3500</v>
      </c>
      <c r="C16" s="266">
        <v>3500</v>
      </c>
      <c r="D16" s="267">
        <v>3588</v>
      </c>
      <c r="E16" s="86"/>
    </row>
    <row r="17" spans="1:5" ht="18" customHeight="1">
      <c r="A17" s="264" t="s">
        <v>191</v>
      </c>
      <c r="B17" s="265">
        <v>13620</v>
      </c>
      <c r="C17" s="266">
        <v>13620</v>
      </c>
      <c r="D17" s="267">
        <v>9854</v>
      </c>
      <c r="E17" s="86"/>
    </row>
    <row r="18" spans="1:5" ht="18" customHeight="1">
      <c r="A18" s="264" t="s">
        <v>192</v>
      </c>
      <c r="B18" s="265">
        <v>116874</v>
      </c>
      <c r="C18" s="266">
        <v>91060</v>
      </c>
      <c r="D18" s="267">
        <v>43963</v>
      </c>
      <c r="E18" s="86"/>
    </row>
    <row r="19" spans="1:5" ht="18" customHeight="1">
      <c r="A19" s="264" t="s">
        <v>659</v>
      </c>
      <c r="B19" s="265">
        <v>2997</v>
      </c>
      <c r="C19" s="266">
        <v>2997</v>
      </c>
      <c r="D19" s="267">
        <v>1651</v>
      </c>
      <c r="E19" s="86"/>
    </row>
    <row r="20" spans="1:5" ht="18" customHeight="1">
      <c r="A20" s="264" t="s">
        <v>193</v>
      </c>
      <c r="B20" s="265">
        <v>11200</v>
      </c>
      <c r="C20" s="266">
        <v>11200</v>
      </c>
      <c r="D20" s="267">
        <v>10199</v>
      </c>
      <c r="E20" s="86"/>
    </row>
    <row r="21" spans="1:5" ht="18" customHeight="1">
      <c r="A21" s="264" t="s">
        <v>660</v>
      </c>
      <c r="B21" s="265">
        <v>3300</v>
      </c>
      <c r="C21" s="266">
        <v>3300</v>
      </c>
      <c r="D21" s="267">
        <v>3166</v>
      </c>
      <c r="E21" s="86"/>
    </row>
    <row r="22" spans="1:5" ht="18" customHeight="1">
      <c r="A22" s="264" t="s">
        <v>194</v>
      </c>
      <c r="B22" s="265">
        <v>19000</v>
      </c>
      <c r="C22" s="266">
        <v>21206</v>
      </c>
      <c r="D22" s="267">
        <v>21207</v>
      </c>
      <c r="E22" s="86"/>
    </row>
    <row r="23" spans="1:5" ht="18" customHeight="1">
      <c r="A23" s="264" t="s">
        <v>765</v>
      </c>
      <c r="B23" s="265"/>
      <c r="C23" s="266"/>
      <c r="D23" s="267">
        <v>44614</v>
      </c>
      <c r="E23" s="86"/>
    </row>
    <row r="24" spans="1:5" ht="18" customHeight="1">
      <c r="A24" s="264" t="s">
        <v>661</v>
      </c>
      <c r="B24" s="265"/>
      <c r="C24" s="266">
        <v>9200</v>
      </c>
      <c r="D24" s="267">
        <v>6874</v>
      </c>
      <c r="E24" s="86"/>
    </row>
    <row r="25" spans="1:5" ht="30" customHeight="1">
      <c r="A25" s="268" t="s">
        <v>195</v>
      </c>
      <c r="B25" s="269">
        <f>SUM(B16:B24)</f>
        <v>170491</v>
      </c>
      <c r="C25" s="271">
        <f>SUM(C16:C24)</f>
        <v>156083</v>
      </c>
      <c r="D25" s="272">
        <f>SUM(D16:D24)</f>
        <v>145116</v>
      </c>
      <c r="E25" s="86"/>
    </row>
    <row r="26" spans="1:5" ht="30" customHeight="1">
      <c r="A26" s="261" t="s">
        <v>119</v>
      </c>
      <c r="B26" s="262"/>
      <c r="C26" s="262"/>
      <c r="D26" s="263"/>
      <c r="E26" s="86"/>
    </row>
    <row r="27" spans="1:5" ht="18" customHeight="1">
      <c r="A27" s="264" t="s">
        <v>196</v>
      </c>
      <c r="B27" s="265">
        <v>2500</v>
      </c>
      <c r="C27" s="266"/>
      <c r="D27" s="267">
        <v>15</v>
      </c>
      <c r="E27" s="86"/>
    </row>
    <row r="28" spans="1:5" ht="18" customHeight="1">
      <c r="A28" s="264" t="s">
        <v>627</v>
      </c>
      <c r="B28" s="265"/>
      <c r="C28" s="266"/>
      <c r="D28" s="267"/>
      <c r="E28" s="86"/>
    </row>
    <row r="29" spans="1:5" ht="18" customHeight="1">
      <c r="A29" s="264" t="s">
        <v>197</v>
      </c>
      <c r="B29" s="265"/>
      <c r="C29" s="266"/>
      <c r="D29" s="267"/>
      <c r="E29" s="86"/>
    </row>
    <row r="30" spans="1:5" ht="18" customHeight="1">
      <c r="A30" s="264" t="e">
        <f>-temetési segély</f>
        <v>#NAME?</v>
      </c>
      <c r="B30" s="265">
        <v>1850</v>
      </c>
      <c r="C30" s="266">
        <v>1200</v>
      </c>
      <c r="D30" s="267">
        <v>2405</v>
      </c>
      <c r="E30" s="86"/>
    </row>
    <row r="31" spans="1:5" ht="18" customHeight="1">
      <c r="A31" s="264" t="s">
        <v>198</v>
      </c>
      <c r="B31" s="265">
        <v>5000</v>
      </c>
      <c r="C31" s="266">
        <v>5000</v>
      </c>
      <c r="D31" s="267">
        <v>3642</v>
      </c>
      <c r="E31" s="86"/>
    </row>
    <row r="32" spans="1:5" ht="18" customHeight="1">
      <c r="A32" s="264" t="s">
        <v>626</v>
      </c>
      <c r="B32" s="265">
        <v>1500</v>
      </c>
      <c r="C32" s="266"/>
      <c r="D32" s="267">
        <v>180</v>
      </c>
      <c r="E32" s="86"/>
    </row>
    <row r="33" spans="1:5" ht="18" customHeight="1">
      <c r="A33" s="264" t="s">
        <v>764</v>
      </c>
      <c r="B33" s="265">
        <v>2200</v>
      </c>
      <c r="C33" s="266">
        <v>2200</v>
      </c>
      <c r="D33" s="267">
        <v>930</v>
      </c>
      <c r="E33" s="86"/>
    </row>
    <row r="34" spans="1:5" ht="18" customHeight="1">
      <c r="A34" s="264" t="s">
        <v>199</v>
      </c>
      <c r="B34" s="265">
        <v>16200</v>
      </c>
      <c r="C34" s="266">
        <v>17555</v>
      </c>
      <c r="D34" s="267">
        <v>17556</v>
      </c>
      <c r="E34" s="86"/>
    </row>
    <row r="35" spans="1:5" ht="18" customHeight="1">
      <c r="A35" s="264" t="s">
        <v>663</v>
      </c>
      <c r="B35" s="265">
        <v>1300</v>
      </c>
      <c r="C35" s="266">
        <v>1300</v>
      </c>
      <c r="D35" s="267">
        <v>2936</v>
      </c>
      <c r="E35" s="86"/>
    </row>
    <row r="36" spans="1:5" ht="18" customHeight="1">
      <c r="A36" s="270" t="s">
        <v>662</v>
      </c>
      <c r="B36" s="265"/>
      <c r="C36" s="266"/>
      <c r="D36" s="267"/>
      <c r="E36" s="86"/>
    </row>
    <row r="37" spans="1:5" ht="30" customHeight="1">
      <c r="A37" s="268" t="s">
        <v>200</v>
      </c>
      <c r="B37" s="269">
        <f>SUM(B27:B36)</f>
        <v>30550</v>
      </c>
      <c r="C37" s="271">
        <f>SUM(C27:C36)</f>
        <v>27255</v>
      </c>
      <c r="D37" s="272">
        <f>SUM(D27:D36)</f>
        <v>27664</v>
      </c>
      <c r="E37" s="86"/>
    </row>
  </sheetData>
  <mergeCells count="4">
    <mergeCell ref="C3:D3"/>
    <mergeCell ref="A6:D6"/>
    <mergeCell ref="A7:D7"/>
    <mergeCell ref="B14:C14"/>
  </mergeCells>
  <printOptions horizontalCentered="1"/>
  <pageMargins left="0.9840277777777778" right="0.9840277777777778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2010-04-21T06:43:12Z</cp:lastPrinted>
  <dcterms:created xsi:type="dcterms:W3CDTF">2003-08-01T08:42:53Z</dcterms:created>
  <dcterms:modified xsi:type="dcterms:W3CDTF">2010-04-22T08:58:57Z</dcterms:modified>
  <cp:category/>
  <cp:version/>
  <cp:contentType/>
  <cp:contentStatus/>
</cp:coreProperties>
</file>